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150" windowHeight="3120" tabRatio="753" activeTab="0"/>
  </bookViews>
  <sheets>
    <sheet name="ЛФЛА - ОЛФП Одесса" sheetId="1" r:id="rId1"/>
    <sheet name="КСП Химик - Сборная Мегаспорта" sheetId="2" r:id="rId2"/>
    <sheet name="КСП Торпедо - СФП Football.By" sheetId="3" r:id="rId3"/>
    <sheet name="Проф. прогноза - Red Anfield" sheetId="4" r:id="rId4"/>
  </sheets>
  <externalReferences>
    <externalReference r:id="rId7"/>
    <externalReference r:id="rId8"/>
    <externalReference r:id="rId9"/>
    <externalReference r:id="rId10"/>
  </externalReferences>
  <definedNames>
    <definedName name="И" localSheetId="2">OFFSET('[2]Тур_отправка'!$I$2,MATCH('[2]Тур_отправка'!$L$2,'[2]Тур_отправка'!$I$2:$I$49,0)-1,1,COUNTIF('[2]Тур_отправка'!$I$2:$I$49,'[2]Тур_отправка'!$L$2),1)</definedName>
    <definedName name="И" localSheetId="1">OFFSET('[4]Тур_отправка'!$I$2,MATCH('[4]Тур_отправка'!$L$2,'[4]Тур_отправка'!$I$2:$I$49,0)-1,1,COUNTIF('[4]Тур_отправка'!$I$2:$I$49,'[4]Тур_отправка'!$L$2),1)</definedName>
    <definedName name="И" localSheetId="0">OFFSET('[3]Тур_отправка'!$I$2,MATCH('[3]Тур_отправка'!$L$2,'[3]Тур_отправка'!$I$2:$I$49,0)-1,1,COUNTIF('[3]Тур_отправка'!$I$2:$I$49,'[3]Тур_отправка'!$L$2),1)</definedName>
    <definedName name="И" localSheetId="3">OFFSET('[1]Тур_отправка'!$I$2,MATCH('[1]Тур_отправка'!$L$2,'[1]Тур_отправка'!$I$2:$I$49,0)-1,1,COUNTIF('[1]Тур_отправка'!$I$2:$I$49,'[1]Тур_отправка'!$L$2),1)</definedName>
    <definedName name="К" localSheetId="2">'[2]Тур_отправка'!$B$4:$B$11</definedName>
    <definedName name="К" localSheetId="1">'[4]Тур_отправка'!$B$4:$B$11</definedName>
    <definedName name="К" localSheetId="0">'[3]Тур_отправка'!$B$4:$B$11</definedName>
    <definedName name="К" localSheetId="3">'[1]Тур_отправка'!$B$4:$B$11</definedName>
  </definedNames>
  <calcPr fullCalcOnLoad="1"/>
</workbook>
</file>

<file path=xl/sharedStrings.xml><?xml version="1.0" encoding="utf-8"?>
<sst xmlns="http://schemas.openxmlformats.org/spreadsheetml/2006/main" count="447" uniqueCount="89">
  <si>
    <t>1 тайм:</t>
  </si>
  <si>
    <t>2 тайм:</t>
  </si>
  <si>
    <t>Общий итог</t>
  </si>
  <si>
    <t>Сумма</t>
  </si>
  <si>
    <t>Разница</t>
  </si>
  <si>
    <t>линия матчей:</t>
  </si>
  <si>
    <t xml:space="preserve"> </t>
  </si>
  <si>
    <t>счет</t>
  </si>
  <si>
    <t>голы</t>
  </si>
  <si>
    <t>ОСНОВНОЙ СОСТАВ</t>
  </si>
  <si>
    <t>ЗАПАСНЫЕ</t>
  </si>
  <si>
    <t>[b]2 тайм:[/b]</t>
  </si>
  <si>
    <t>баллы</t>
  </si>
  <si>
    <t>Баллы</t>
  </si>
  <si>
    <t>Полуфинал (первый матч)</t>
  </si>
  <si>
    <t>Матч за 5 место (первый матч)</t>
  </si>
  <si>
    <t>Матч за 7 место (первый матч)</t>
  </si>
  <si>
    <t>1. Ньюкасл - Ливерпуль - 27.04. 20:30</t>
  </si>
  <si>
    <t>2. Атлетико - Реал Мадрид - 27.04. 22:00</t>
  </si>
  <si>
    <t>3. Лион - Сент-Этьен - 28.04. 16:00</t>
  </si>
  <si>
    <t>4. Рубин - ЦСКА - 28.04. 14:00</t>
  </si>
  <si>
    <t>5. Спартак Москва - Анжи - 28.04. 14:00</t>
  </si>
  <si>
    <t>6. Кубань - Зенит - 28.04. 14:00</t>
  </si>
  <si>
    <t>2. Уиган - Тоттенхэм - 27.04. 18:00</t>
  </si>
  <si>
    <t>3. Атлетико - Реал Мадрид - 27.04. 22:00</t>
  </si>
  <si>
    <t>2 тайм</t>
  </si>
  <si>
    <t>4. Сампдория - Фиорентина - 28.04. 17:00</t>
  </si>
  <si>
    <t>5. Рубин - ЦСКА - 28.04. 14:00</t>
  </si>
  <si>
    <t xml:space="preserve">1. Лорьян - Марсель - 27.04. 19:00 </t>
  </si>
  <si>
    <t>2. Лион - Сент-Этьен - 28.04. 16:00</t>
  </si>
  <si>
    <t>3. Рубин - ЦСКА - 28.04. 14:00</t>
  </si>
  <si>
    <t>1. Кубань - Зенит - 28.04. 14:00</t>
  </si>
  <si>
    <t xml:space="preserve">2. Сампдория - Фиорентина - 28.04. 17:00 </t>
  </si>
  <si>
    <t>3. Спартак Москва - Анжи - 28.04. 14:00</t>
  </si>
  <si>
    <t>1. Байер - Вердер - 27.04. 17:30</t>
  </si>
  <si>
    <t xml:space="preserve">4. Шахтёр - Металлист - 27.04. 20:00 </t>
  </si>
  <si>
    <t xml:space="preserve">5. Бреда - Аякс - 27.04. 22:45 </t>
  </si>
  <si>
    <t>6. Торино - Ювентус - 28.04. 18:00</t>
  </si>
  <si>
    <t>Проф. прогноза</t>
  </si>
  <si>
    <t>Горобец</t>
  </si>
  <si>
    <t>saleh</t>
  </si>
  <si>
    <t>Горюнович</t>
  </si>
  <si>
    <t>SkVaL</t>
  </si>
  <si>
    <t>amelin</t>
  </si>
  <si>
    <t>ehduard-shevcov</t>
  </si>
  <si>
    <t>СФП Football.By</t>
  </si>
  <si>
    <t>Angel527</t>
  </si>
  <si>
    <t>Hryv</t>
  </si>
  <si>
    <t>Сережик</t>
  </si>
  <si>
    <t>Фолк</t>
  </si>
  <si>
    <t>КСП Торпедо</t>
  </si>
  <si>
    <t>raptoroff</t>
  </si>
  <si>
    <t>ESI2607</t>
  </si>
  <si>
    <t>Sergo</t>
  </si>
  <si>
    <t>Fatalist</t>
  </si>
  <si>
    <t>ЯД</t>
  </si>
  <si>
    <t>latysh</t>
  </si>
  <si>
    <t>ЛФЛА</t>
  </si>
  <si>
    <t>Berserk</t>
  </si>
  <si>
    <t>Andy</t>
  </si>
  <si>
    <t>maloi</t>
  </si>
  <si>
    <t>Тимур</t>
  </si>
  <si>
    <t>DJ_Fairy</t>
  </si>
  <si>
    <t>Roma</t>
  </si>
  <si>
    <t>Red Anfield</t>
  </si>
  <si>
    <t>MaxJoker</t>
  </si>
  <si>
    <t>Lord_Fenix</t>
  </si>
  <si>
    <t>ADRIAN</t>
  </si>
  <si>
    <t>lfcrulezz</t>
  </si>
  <si>
    <t>Diyar</t>
  </si>
  <si>
    <t>КСП Химик</t>
  </si>
  <si>
    <t>vinspetro</t>
  </si>
  <si>
    <t>Black Baron</t>
  </si>
  <si>
    <t>Friedrich</t>
  </si>
  <si>
    <t>darsal17</t>
  </si>
  <si>
    <t>Батькович</t>
  </si>
  <si>
    <t>vaprol</t>
  </si>
  <si>
    <t>Сб. Мегаспорта</t>
  </si>
  <si>
    <t>Математик</t>
  </si>
  <si>
    <t>Jack-Boss</t>
  </si>
  <si>
    <t>Oksi_f</t>
  </si>
  <si>
    <t>phenyx</t>
  </si>
  <si>
    <t>ОЛФП Одесса</t>
  </si>
  <si>
    <t>Mishgan</t>
  </si>
  <si>
    <t>Sana21</t>
  </si>
  <si>
    <t>Merhaba</t>
  </si>
  <si>
    <t>Everton</t>
  </si>
  <si>
    <t>Serginho</t>
  </si>
  <si>
    <t>Мачо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</si>
</sst>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[$-F400]h:mm:ss\ AM/PM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44"/>
      <name val="Arial Cyr"/>
      <family val="0"/>
    </font>
    <font>
      <sz val="10"/>
      <color indexed="41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9CCFF"/>
      <name val="Arial Cyr"/>
      <family val="0"/>
    </font>
    <font>
      <b/>
      <sz val="10"/>
      <color theme="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3" borderId="12" xfId="0" applyNumberFormat="1" applyFont="1" applyFill="1" applyBorder="1" applyAlignment="1">
      <alignment horizontal="left"/>
    </xf>
    <xf numFmtId="0" fontId="6" fillId="34" borderId="13" xfId="0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6" fillId="34" borderId="21" xfId="0" applyNumberFormat="1" applyFont="1" applyFill="1" applyBorder="1" applyAlignment="1">
      <alignment horizontal="center"/>
    </xf>
    <xf numFmtId="0" fontId="6" fillId="34" borderId="22" xfId="0" applyNumberFormat="1" applyFon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6" fillId="34" borderId="24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5" xfId="0" applyNumberFormat="1" applyFon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0" fillId="35" borderId="27" xfId="0" applyNumberFormat="1" applyFill="1" applyBorder="1" applyAlignment="1">
      <alignment horizontal="center"/>
    </xf>
    <xf numFmtId="0" fontId="0" fillId="35" borderId="25" xfId="0" applyNumberFormat="1" applyFill="1" applyBorder="1" applyAlignment="1">
      <alignment horizontal="center"/>
    </xf>
    <xf numFmtId="0" fontId="0" fillId="35" borderId="26" xfId="0" applyNumberFormat="1" applyFont="1" applyFill="1" applyBorder="1" applyAlignment="1">
      <alignment horizontal="center"/>
    </xf>
    <xf numFmtId="0" fontId="0" fillId="35" borderId="2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49" fontId="0" fillId="36" borderId="29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34" borderId="31" xfId="0" applyNumberFormat="1" applyFont="1" applyFill="1" applyBorder="1" applyAlignment="1">
      <alignment horizontal="center"/>
    </xf>
    <xf numFmtId="0" fontId="6" fillId="34" borderId="32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0" fillId="37" borderId="33" xfId="0" applyFont="1" applyFill="1" applyBorder="1" applyAlignment="1">
      <alignment horizontal="center"/>
    </xf>
    <xf numFmtId="0" fontId="3" fillId="37" borderId="34" xfId="0" applyNumberFormat="1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0" fillId="37" borderId="36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6" fillId="37" borderId="30" xfId="0" applyNumberFormat="1" applyFont="1" applyFill="1" applyBorder="1" applyAlignment="1">
      <alignment horizontal="center"/>
    </xf>
    <xf numFmtId="0" fontId="0" fillId="37" borderId="20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49" fontId="0" fillId="37" borderId="37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38" xfId="0" applyFill="1" applyBorder="1" applyAlignment="1">
      <alignment/>
    </xf>
    <xf numFmtId="0" fontId="6" fillId="37" borderId="33" xfId="0" applyNumberFormat="1" applyFont="1" applyFill="1" applyBorder="1" applyAlignment="1">
      <alignment horizontal="center"/>
    </xf>
    <xf numFmtId="0" fontId="6" fillId="37" borderId="0" xfId="0" applyNumberFormat="1" applyFont="1" applyFill="1" applyBorder="1" applyAlignment="1">
      <alignment horizontal="center"/>
    </xf>
    <xf numFmtId="49" fontId="0" fillId="37" borderId="33" xfId="0" applyNumberFormat="1" applyFont="1" applyFill="1" applyBorder="1" applyAlignment="1">
      <alignment/>
    </xf>
    <xf numFmtId="49" fontId="0" fillId="37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16" xfId="0" applyNumberFormat="1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4" fillId="37" borderId="40" xfId="0" applyFont="1" applyFill="1" applyBorder="1" applyAlignment="1">
      <alignment/>
    </xf>
    <xf numFmtId="0" fontId="4" fillId="37" borderId="41" xfId="0" applyFont="1" applyFill="1" applyBorder="1" applyAlignment="1">
      <alignment/>
    </xf>
    <xf numFmtId="0" fontId="0" fillId="37" borderId="16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3" fillId="37" borderId="16" xfId="0" applyNumberFormat="1" applyFont="1" applyFill="1" applyBorder="1" applyAlignment="1">
      <alignment horizontal="center"/>
    </xf>
    <xf numFmtId="0" fontId="0" fillId="37" borderId="19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3" fillId="38" borderId="18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37" borderId="35" xfId="0" applyNumberFormat="1" applyFont="1" applyFill="1" applyBorder="1" applyAlignment="1">
      <alignment horizontal="center"/>
    </xf>
    <xf numFmtId="0" fontId="3" fillId="37" borderId="19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49" fontId="3" fillId="37" borderId="40" xfId="0" applyNumberFormat="1" applyFont="1" applyFill="1" applyBorder="1" applyAlignment="1">
      <alignment/>
    </xf>
    <xf numFmtId="49" fontId="3" fillId="37" borderId="33" xfId="0" applyNumberFormat="1" applyFont="1" applyFill="1" applyBorder="1" applyAlignment="1">
      <alignment/>
    </xf>
    <xf numFmtId="49" fontId="3" fillId="37" borderId="41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3" fillId="37" borderId="43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17" xfId="0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46" fillId="39" borderId="41" xfId="0" applyNumberFormat="1" applyFont="1" applyFill="1" applyBorder="1" applyAlignment="1">
      <alignment horizontal="center"/>
    </xf>
    <xf numFmtId="0" fontId="46" fillId="39" borderId="11" xfId="0" applyNumberFormat="1" applyFont="1" applyFill="1" applyBorder="1" applyAlignment="1">
      <alignment horizontal="center"/>
    </xf>
    <xf numFmtId="0" fontId="46" fillId="39" borderId="18" xfId="0" applyNumberFormat="1" applyFont="1" applyFill="1" applyBorder="1" applyAlignment="1">
      <alignment horizontal="center"/>
    </xf>
    <xf numFmtId="49" fontId="46" fillId="39" borderId="40" xfId="0" applyNumberFormat="1" applyFont="1" applyFill="1" applyBorder="1" applyAlignment="1">
      <alignment horizontal="left" vertical="center"/>
    </xf>
    <xf numFmtId="49" fontId="46" fillId="39" borderId="16" xfId="0" applyNumberFormat="1" applyFont="1" applyFill="1" applyBorder="1" applyAlignment="1">
      <alignment horizontal="left" vertical="center"/>
    </xf>
    <xf numFmtId="49" fontId="46" fillId="39" borderId="19" xfId="0" applyNumberFormat="1" applyFont="1" applyFill="1" applyBorder="1" applyAlignment="1">
      <alignment horizontal="left" vertical="center"/>
    </xf>
    <xf numFmtId="0" fontId="46" fillId="39" borderId="16" xfId="0" applyNumberFormat="1" applyFont="1" applyFill="1" applyBorder="1" applyAlignment="1">
      <alignment horizontal="left"/>
    </xf>
    <xf numFmtId="49" fontId="46" fillId="39" borderId="16" xfId="0" applyNumberFormat="1" applyFont="1" applyFill="1" applyBorder="1" applyAlignment="1">
      <alignment horizontal="left"/>
    </xf>
    <xf numFmtId="49" fontId="46" fillId="39" borderId="19" xfId="0" applyNumberFormat="1" applyFont="1" applyFill="1" applyBorder="1" applyAlignment="1">
      <alignment horizontal="left"/>
    </xf>
    <xf numFmtId="0" fontId="46" fillId="33" borderId="12" xfId="0" applyNumberFormat="1" applyFont="1" applyFill="1" applyBorder="1" applyAlignment="1">
      <alignment horizontal="left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46" fillId="33" borderId="17" xfId="0" applyNumberFormat="1" applyFont="1" applyFill="1" applyBorder="1" applyAlignment="1">
      <alignment horizontal="left"/>
    </xf>
    <xf numFmtId="49" fontId="4" fillId="35" borderId="40" xfId="0" applyNumberFormat="1" applyFont="1" applyFill="1" applyBorder="1" applyAlignment="1">
      <alignment/>
    </xf>
    <xf numFmtId="49" fontId="4" fillId="35" borderId="33" xfId="0" applyNumberFormat="1" applyFont="1" applyFill="1" applyBorder="1" applyAlignment="1">
      <alignment/>
    </xf>
    <xf numFmtId="49" fontId="4" fillId="35" borderId="41" xfId="0" applyNumberFormat="1" applyFont="1" applyFill="1" applyBorder="1" applyAlignment="1">
      <alignment/>
    </xf>
    <xf numFmtId="49" fontId="0" fillId="35" borderId="16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4" fillId="35" borderId="16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/>
    </xf>
    <xf numFmtId="49" fontId="0" fillId="35" borderId="19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5" borderId="18" xfId="0" applyNumberFormat="1" applyFill="1" applyBorder="1" applyAlignment="1">
      <alignment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49" fontId="3" fillId="40" borderId="34" xfId="0" applyNumberFormat="1" applyFont="1" applyFill="1" applyBorder="1" applyAlignment="1">
      <alignment horizontal="center"/>
    </xf>
    <xf numFmtId="49" fontId="3" fillId="40" borderId="35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0" fontId="3" fillId="38" borderId="40" xfId="0" applyNumberFormat="1" applyFont="1" applyFill="1" applyBorder="1" applyAlignment="1">
      <alignment horizontal="center"/>
    </xf>
    <xf numFmtId="0" fontId="3" fillId="38" borderId="33" xfId="0" applyNumberFormat="1" applyFont="1" applyFill="1" applyBorder="1" applyAlignment="1">
      <alignment horizontal="center"/>
    </xf>
    <xf numFmtId="0" fontId="3" fillId="38" borderId="41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40" borderId="43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49" fontId="4" fillId="0" borderId="35" xfId="0" applyNumberFormat="1" applyFont="1" applyFill="1" applyBorder="1" applyAlignment="1">
      <alignment horizontal="left"/>
    </xf>
    <xf numFmtId="49" fontId="3" fillId="40" borderId="10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 vertical="center" textRotation="90"/>
    </xf>
    <xf numFmtId="49" fontId="8" fillId="0" borderId="12" xfId="0" applyNumberFormat="1" applyFont="1" applyFill="1" applyBorder="1" applyAlignment="1">
      <alignment horizontal="center" vertical="center" textRotation="90"/>
    </xf>
    <xf numFmtId="49" fontId="8" fillId="0" borderId="17" xfId="0" applyNumberFormat="1" applyFont="1" applyFill="1" applyBorder="1" applyAlignment="1">
      <alignment horizontal="center" vertical="center" textRotation="90"/>
    </xf>
    <xf numFmtId="0" fontId="8" fillId="0" borderId="42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textRotation="90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8" borderId="43" xfId="0" applyNumberFormat="1" applyFont="1" applyFill="1" applyBorder="1" applyAlignment="1">
      <alignment horizontal="center"/>
    </xf>
    <xf numFmtId="0" fontId="3" fillId="38" borderId="34" xfId="0" applyNumberFormat="1" applyFont="1" applyFill="1" applyBorder="1" applyAlignment="1">
      <alignment horizontal="center"/>
    </xf>
    <xf numFmtId="0" fontId="3" fillId="38" borderId="19" xfId="0" applyNumberFormat="1" applyFont="1" applyFill="1" applyBorder="1" applyAlignment="1">
      <alignment horizontal="center"/>
    </xf>
    <xf numFmtId="0" fontId="3" fillId="38" borderId="10" xfId="0" applyNumberFormat="1" applyFont="1" applyFill="1" applyBorder="1" applyAlignment="1">
      <alignment horizontal="center"/>
    </xf>
    <xf numFmtId="0" fontId="47" fillId="41" borderId="34" xfId="0" applyFont="1" applyFill="1" applyBorder="1" applyAlignment="1">
      <alignment horizontal="center"/>
    </xf>
    <xf numFmtId="0" fontId="47" fillId="41" borderId="35" xfId="0" applyFont="1" applyFill="1" applyBorder="1" applyAlignment="1">
      <alignment horizontal="center"/>
    </xf>
    <xf numFmtId="49" fontId="3" fillId="40" borderId="19" xfId="0" applyNumberFormat="1" applyFont="1" applyFill="1" applyBorder="1" applyAlignment="1">
      <alignment horizontal="center"/>
    </xf>
    <xf numFmtId="49" fontId="3" fillId="40" borderId="18" xfId="0" applyNumberFormat="1" applyFont="1" applyFill="1" applyBorder="1" applyAlignment="1">
      <alignment horizontal="center"/>
    </xf>
    <xf numFmtId="0" fontId="0" fillId="35" borderId="1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55;&#1088;&#1086;&#109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Football.by%20-%20&#1079;&#1072;%205%20&#1084;&#1077;&#1089;&#1090;&#108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51;&#1060;&#1051;&#104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61;&#1080;&#1084;&#108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Проф. прогноза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СФП Football.By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ЛФЛА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КСП Химик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G56"/>
  <sheetViews>
    <sheetView tabSelected="1" zoomScale="85" zoomScaleNormal="85" zoomScalePageLayoutView="0" workbookViewId="0" topLeftCell="A1">
      <selection activeCell="U2" sqref="U2:W56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[center][b][color=#FF0000][u][size=150]ЛФЛА – ОЛФП Одесса - 0:0 (0-0)[/size][/u][/color][/b][/center]</v>
      </c>
      <c r="C2" s="171" t="s">
        <v>14</v>
      </c>
      <c r="D2" s="171"/>
      <c r="E2" s="171"/>
      <c r="F2" s="171"/>
      <c r="G2" s="172"/>
      <c r="H2" s="62"/>
      <c r="I2" s="34"/>
      <c r="J2" s="34"/>
      <c r="K2" s="34"/>
      <c r="L2" s="35"/>
      <c r="M2" s="87"/>
      <c r="N2" s="173" t="s">
        <v>57</v>
      </c>
      <c r="O2" s="154"/>
      <c r="P2" s="174"/>
      <c r="Q2" s="93"/>
      <c r="R2" s="94"/>
      <c r="S2" s="94"/>
      <c r="T2" s="95"/>
      <c r="U2" s="173" t="s">
        <v>82</v>
      </c>
      <c r="V2" s="154"/>
      <c r="W2" s="174"/>
      <c r="X2" s="34"/>
      <c r="Y2" s="34"/>
      <c r="Z2" s="37"/>
      <c r="AA2" s="38"/>
      <c r="AC2" s="107" t="str">
        <f>N3</f>
        <v>Berserk</v>
      </c>
      <c r="AD2" s="104">
        <v>1</v>
      </c>
      <c r="AE2" s="103"/>
      <c r="AF2" s="107" t="str">
        <f>U3</f>
        <v>Mishgan</v>
      </c>
      <c r="AG2" s="104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51" t="s">
        <v>5</v>
      </c>
      <c r="D3" s="152"/>
      <c r="E3" s="152"/>
      <c r="F3" s="152"/>
      <c r="G3" s="153"/>
      <c r="H3" s="71" t="s">
        <v>6</v>
      </c>
      <c r="I3" s="72"/>
      <c r="J3" s="72"/>
      <c r="K3" s="40"/>
      <c r="L3" s="48"/>
      <c r="M3" s="159" t="s">
        <v>9</v>
      </c>
      <c r="N3" s="173" t="s">
        <v>58</v>
      </c>
      <c r="O3" s="154"/>
      <c r="P3" s="174"/>
      <c r="Q3" s="91"/>
      <c r="R3" s="92"/>
      <c r="S3" s="92"/>
      <c r="T3" s="92"/>
      <c r="U3" s="173" t="s">
        <v>83</v>
      </c>
      <c r="V3" s="154"/>
      <c r="W3" s="174"/>
      <c r="X3" s="34"/>
      <c r="Y3" s="34"/>
      <c r="Z3" s="81" t="str">
        <f>IF(LEN(N3)=0," ",N3)</f>
        <v>Berserk</v>
      </c>
      <c r="AA3" s="82" t="str">
        <f>IF(LEN(U3)=0," ",U3)</f>
        <v>Mishgan</v>
      </c>
      <c r="AC3" s="108" t="str">
        <f>N3</f>
        <v>Berserk</v>
      </c>
      <c r="AD3" s="105">
        <f>Z9</f>
        <v>0</v>
      </c>
      <c r="AE3" s="103"/>
      <c r="AF3" s="110" t="str">
        <f>U3</f>
        <v>Mishgan</v>
      </c>
      <c r="AG3" s="105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21" t="s">
        <v>0</v>
      </c>
      <c r="D4" s="122"/>
      <c r="E4" s="122"/>
      <c r="F4" s="122"/>
      <c r="G4" s="123"/>
      <c r="H4" s="54" t="s">
        <v>6</v>
      </c>
      <c r="I4" s="145" t="s">
        <v>7</v>
      </c>
      <c r="J4" s="146"/>
      <c r="K4" s="47"/>
      <c r="L4" s="47"/>
      <c r="M4" s="160"/>
      <c r="N4" s="138" t="s">
        <v>0</v>
      </c>
      <c r="O4" s="138"/>
      <c r="P4" s="139"/>
      <c r="Q4" s="98" t="s">
        <v>12</v>
      </c>
      <c r="R4" s="143" t="s">
        <v>8</v>
      </c>
      <c r="S4" s="144"/>
      <c r="T4" s="98" t="s">
        <v>12</v>
      </c>
      <c r="U4" s="138" t="s">
        <v>0</v>
      </c>
      <c r="V4" s="138"/>
      <c r="W4" s="139"/>
      <c r="X4" s="39"/>
      <c r="Y4" s="40"/>
      <c r="Z4" s="133" t="s">
        <v>3</v>
      </c>
      <c r="AA4" s="134"/>
      <c r="AC4" s="108" t="str">
        <f>N3</f>
        <v>Berserk</v>
      </c>
      <c r="AD4" s="105">
        <f>Z7</f>
        <v>0</v>
      </c>
      <c r="AE4" s="103"/>
      <c r="AF4" s="110" t="str">
        <f>U3</f>
        <v>Mishgan</v>
      </c>
      <c r="AG4" s="105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Ньюкасл - Ливерпуль - 27.04. 20:30</v>
      </c>
      <c r="C5" s="124" t="s">
        <v>17</v>
      </c>
      <c r="D5" s="125"/>
      <c r="E5" s="125"/>
      <c r="F5" s="125"/>
      <c r="G5" s="126"/>
      <c r="H5" s="54"/>
      <c r="I5" s="22"/>
      <c r="J5" s="26"/>
      <c r="K5" s="50"/>
      <c r="L5" s="21">
        <f>IF(OR(LEN(I5)=0,LEN(J5)=0),1,0)</f>
        <v>1</v>
      </c>
      <c r="M5" s="160"/>
      <c r="N5" s="7">
        <v>4</v>
      </c>
      <c r="O5" s="7">
        <v>8</v>
      </c>
      <c r="P5" s="8">
        <v>2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4</v>
      </c>
      <c r="V5" s="7">
        <v>6</v>
      </c>
      <c r="W5" s="8">
        <v>7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83">
        <f>SUM(R5:R7,R9:R11)</f>
        <v>0</v>
      </c>
      <c r="AA5" s="84">
        <f>SUM(S5:S7,S9:S11)</f>
        <v>0</v>
      </c>
      <c r="AC5" s="108" t="str">
        <f>N3</f>
        <v>Berserk</v>
      </c>
      <c r="AD5" s="105">
        <f>COUNTIF(Q5:Q11,9)</f>
        <v>0</v>
      </c>
      <c r="AE5" s="103"/>
      <c r="AF5" s="110" t="str">
        <f>U3</f>
        <v>Mishgan</v>
      </c>
      <c r="AG5" s="105">
        <f>COUNTIF(T5:T11,9)</f>
        <v>0</v>
      </c>
    </row>
    <row r="6" spans="2:33" ht="13.5" customHeight="1">
      <c r="B6" s="3" t="str">
        <f>IF(L6=0,IF(X6=0,CONCATENATE(C6," - матч перенесен"),CONCATENATE(C6," - ",I6,":",J6)),C6)</f>
        <v>2. Атлетико - Реал Мадрид - 27.04. 22:00</v>
      </c>
      <c r="C6" s="124" t="s">
        <v>18</v>
      </c>
      <c r="D6" s="125"/>
      <c r="E6" s="125"/>
      <c r="F6" s="125"/>
      <c r="G6" s="126"/>
      <c r="H6" s="54"/>
      <c r="I6" s="7"/>
      <c r="J6" s="23"/>
      <c r="K6" s="51"/>
      <c r="L6" s="5">
        <f>IF(OR(LEN(I6)=0,LEN(J6)=0),1,0)</f>
        <v>1</v>
      </c>
      <c r="M6" s="160"/>
      <c r="N6" s="7">
        <v>6</v>
      </c>
      <c r="O6" s="7">
        <v>7</v>
      </c>
      <c r="P6" s="8">
        <v>1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1</v>
      </c>
      <c r="V6" s="7">
        <v>3</v>
      </c>
      <c r="W6" s="8">
        <v>9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33" t="s">
        <v>4</v>
      </c>
      <c r="AA6" s="134"/>
      <c r="AC6" s="108" t="str">
        <f>N12</f>
        <v>Andy</v>
      </c>
      <c r="AD6" s="105">
        <v>1</v>
      </c>
      <c r="AE6" s="103"/>
      <c r="AF6" s="108" t="str">
        <f>U12</f>
        <v>Sana21</v>
      </c>
      <c r="AG6" s="105">
        <v>1</v>
      </c>
    </row>
    <row r="7" spans="2:33" ht="13.5" customHeight="1" thickBot="1">
      <c r="B7" s="3" t="str">
        <f>IF(L7=0,IF(X7=0,CONCATENATE(C7," - матч перенесен"),CONCATENATE(C7," - ",I7,":",J7)),C7)</f>
        <v>3. Лион - Сент-Этьен - 28.04. 16:00</v>
      </c>
      <c r="C7" s="124" t="s">
        <v>19</v>
      </c>
      <c r="D7" s="125"/>
      <c r="E7" s="125"/>
      <c r="F7" s="125"/>
      <c r="G7" s="126"/>
      <c r="H7" s="54"/>
      <c r="I7" s="27"/>
      <c r="J7" s="28"/>
      <c r="K7" s="52"/>
      <c r="L7" s="18">
        <f>IF(OR(LEN(I7)=0,LEN(J7)=0),1,0)</f>
        <v>1</v>
      </c>
      <c r="M7" s="160"/>
      <c r="N7" s="7">
        <v>9</v>
      </c>
      <c r="O7" s="7">
        <v>5</v>
      </c>
      <c r="P7" s="8">
        <v>3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8</v>
      </c>
      <c r="V7" s="7">
        <v>5</v>
      </c>
      <c r="W7" s="8">
        <v>2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83">
        <f>IF(Z5-AA5&gt;0,Z5-AA5,0)</f>
        <v>0</v>
      </c>
      <c r="AA7" s="84">
        <f>IF(Z5-AA5&lt;0,AA5-Z5,0)</f>
        <v>0</v>
      </c>
      <c r="AC7" s="108" t="str">
        <f>N12</f>
        <v>Andy</v>
      </c>
      <c r="AD7" s="105">
        <f>Z18</f>
        <v>0</v>
      </c>
      <c r="AE7" s="103"/>
      <c r="AF7" s="111" t="str">
        <f>U12</f>
        <v>Sana21</v>
      </c>
      <c r="AG7" s="105">
        <f>AA18</f>
        <v>0</v>
      </c>
    </row>
    <row r="8" spans="2:33" ht="13.5" customHeight="1" thickBot="1">
      <c r="B8" s="3" t="s">
        <v>11</v>
      </c>
      <c r="C8" s="127" t="s">
        <v>1</v>
      </c>
      <c r="D8" s="128"/>
      <c r="E8" s="128"/>
      <c r="F8" s="128"/>
      <c r="G8" s="129"/>
      <c r="H8" s="54" t="s">
        <v>6</v>
      </c>
      <c r="I8" s="29"/>
      <c r="J8" s="30"/>
      <c r="K8" s="53"/>
      <c r="L8" s="6">
        <f>SUM(L5:L7,L9:L11)</f>
        <v>6</v>
      </c>
      <c r="M8" s="160"/>
      <c r="N8" s="148" t="s">
        <v>1</v>
      </c>
      <c r="O8" s="148"/>
      <c r="P8" s="149"/>
      <c r="Q8" s="20"/>
      <c r="R8" s="97"/>
      <c r="S8" s="90"/>
      <c r="T8" s="20"/>
      <c r="U8" s="148" t="s">
        <v>1</v>
      </c>
      <c r="V8" s="148"/>
      <c r="W8" s="149"/>
      <c r="X8" s="41"/>
      <c r="Y8" s="42"/>
      <c r="Z8" s="155" t="s">
        <v>13</v>
      </c>
      <c r="AA8" s="156"/>
      <c r="AC8" s="108" t="str">
        <f>N12</f>
        <v>Andy</v>
      </c>
      <c r="AD8" s="105">
        <f>Z16</f>
        <v>0</v>
      </c>
      <c r="AE8" s="103"/>
      <c r="AF8" s="111" t="str">
        <f>U12</f>
        <v>Sana21</v>
      </c>
      <c r="AG8" s="105">
        <f>AA16</f>
        <v>0</v>
      </c>
    </row>
    <row r="9" spans="2:33" ht="13.5" customHeight="1">
      <c r="B9" s="3" t="str">
        <f>IF(L9=0,IF(X9=0,CONCATENATE(C9," - матч перенесен"),CONCATENATE(C9," - ",I9,":",J9)),C9)</f>
        <v>4. Рубин - ЦСКА - 28.04. 14:00</v>
      </c>
      <c r="C9" s="124" t="s">
        <v>20</v>
      </c>
      <c r="D9" s="125"/>
      <c r="E9" s="125"/>
      <c r="F9" s="125"/>
      <c r="G9" s="126"/>
      <c r="H9" s="54"/>
      <c r="I9" s="22"/>
      <c r="J9" s="23"/>
      <c r="K9" s="51"/>
      <c r="L9" s="21">
        <f>IF(OR(LEN(I9)=0,LEN(J9)=0),1,0)</f>
        <v>1</v>
      </c>
      <c r="M9" s="160"/>
      <c r="N9" s="7">
        <v>5</v>
      </c>
      <c r="O9" s="7">
        <v>8</v>
      </c>
      <c r="P9" s="8">
        <v>1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6</v>
      </c>
      <c r="V9" s="7">
        <v>7</v>
      </c>
      <c r="W9" s="8">
        <v>3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83">
        <f>SUM(Q5:Q7,Q9:Q11)</f>
        <v>0</v>
      </c>
      <c r="AA9" s="84">
        <f>SUM(T5:T7,T9:T11)</f>
        <v>0</v>
      </c>
      <c r="AC9" s="108" t="str">
        <f>N12</f>
        <v>Andy</v>
      </c>
      <c r="AD9" s="105">
        <f>COUNTIF(Q14:Q20,9)</f>
        <v>0</v>
      </c>
      <c r="AE9" s="103"/>
      <c r="AF9" s="111" t="str">
        <f>U12</f>
        <v>Sana21</v>
      </c>
      <c r="AG9" s="105">
        <f>COUNTIF(T14:T20,9)</f>
        <v>0</v>
      </c>
    </row>
    <row r="10" spans="2:33" ht="13.5" customHeight="1">
      <c r="B10" s="3" t="str">
        <f>IF(L10=0,IF(X10=0,CONCATENATE(C10," - матч перенесен"),CONCATENATE(C10," - ",I10,":",J10)),C10)</f>
        <v>5. Спартак Москва - Анжи - 28.04. 14:00</v>
      </c>
      <c r="C10" s="124" t="s">
        <v>21</v>
      </c>
      <c r="D10" s="125"/>
      <c r="E10" s="125"/>
      <c r="F10" s="125"/>
      <c r="G10" s="126"/>
      <c r="H10" s="54"/>
      <c r="I10" s="22"/>
      <c r="J10" s="23"/>
      <c r="K10" s="51"/>
      <c r="L10" s="5">
        <f>IF(OR(LEN(I10)=0,LEN(J10)=0),1,0)</f>
        <v>1</v>
      </c>
      <c r="M10" s="160"/>
      <c r="N10" s="7">
        <v>2</v>
      </c>
      <c r="O10" s="7">
        <v>6</v>
      </c>
      <c r="P10" s="8">
        <v>4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2</v>
      </c>
      <c r="V10" s="7">
        <v>5</v>
      </c>
      <c r="W10" s="8">
        <v>8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43"/>
      <c r="AA10" s="44"/>
      <c r="AC10" s="108" t="str">
        <f>N21</f>
        <v>maloi</v>
      </c>
      <c r="AD10" s="105">
        <v>1</v>
      </c>
      <c r="AE10" s="103"/>
      <c r="AF10" s="108" t="str">
        <f>U21</f>
        <v>Merhaba</v>
      </c>
      <c r="AG10" s="105">
        <v>1</v>
      </c>
    </row>
    <row r="11" spans="2:33" ht="13.5" customHeight="1" thickBot="1">
      <c r="B11" s="3" t="str">
        <f>IF(L11=0,IF(X11=0,CONCATENATE(C11," - матч перенесен"),CONCATENATE(C11," - ",I11,":",J11)),C11)</f>
        <v>6. Кубань - Зенит - 28.04. 14:00</v>
      </c>
      <c r="C11" s="130" t="s">
        <v>22</v>
      </c>
      <c r="D11" s="131"/>
      <c r="E11" s="131"/>
      <c r="F11" s="131"/>
      <c r="G11" s="132"/>
      <c r="H11" s="54"/>
      <c r="I11" s="24"/>
      <c r="J11" s="25"/>
      <c r="K11" s="50"/>
      <c r="L11" s="18">
        <f>IF(OR(LEN(I11)=0,LEN(J11)=0),1,0)</f>
        <v>1</v>
      </c>
      <c r="M11" s="160"/>
      <c r="N11" s="7">
        <v>3</v>
      </c>
      <c r="O11" s="7">
        <v>7</v>
      </c>
      <c r="P11" s="8">
        <v>9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1</v>
      </c>
      <c r="V11" s="7">
        <v>4</v>
      </c>
      <c r="W11" s="8">
        <v>9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8" t="str">
        <f>N21</f>
        <v>maloi</v>
      </c>
      <c r="AD11" s="105">
        <f>Z27</f>
        <v>0</v>
      </c>
      <c r="AE11" s="103"/>
      <c r="AF11" s="111" t="str">
        <f>U21</f>
        <v>Merhaba</v>
      </c>
      <c r="AG11" s="105">
        <f>AA27</f>
        <v>0</v>
      </c>
    </row>
    <row r="12" spans="2:33" ht="13.5" customHeight="1" thickBot="1">
      <c r="B12" s="113" t="str">
        <f>CONCATENATE(CHAR(10),"[b]Линия 1. [color=#FF0000][u]",Z3," ",CHAR(150)," ",AA3,"[/u] - ",Z5,":",AA5," [/color] (разница ",Z7,":",AA7,") (",Z9,"-",AA9,")[/b]")</f>
        <v>
[b]Линия 1. [color=#FF0000][u]Berserk – Mishgan[/u] - 0:0 [/color] (разница 0:0) (0-0)[/b]</v>
      </c>
      <c r="C12" s="167" t="str">
        <f>IF(LEN(N2)=0," ",N2)</f>
        <v>ЛФЛА</v>
      </c>
      <c r="D12" s="168"/>
      <c r="E12" s="168"/>
      <c r="F12" s="168"/>
      <c r="G12" s="80" t="str">
        <f>IF(LEN(U2)=0," ",U2)</f>
        <v>ОЛФП Одесса</v>
      </c>
      <c r="H12" s="63"/>
      <c r="I12" s="40"/>
      <c r="J12" s="40"/>
      <c r="K12" s="40"/>
      <c r="L12" s="64"/>
      <c r="M12" s="160"/>
      <c r="N12" s="150" t="s">
        <v>59</v>
      </c>
      <c r="O12" s="135"/>
      <c r="P12" s="136"/>
      <c r="Q12" s="36"/>
      <c r="R12" s="36"/>
      <c r="S12" s="36"/>
      <c r="T12" s="36"/>
      <c r="U12" s="150" t="s">
        <v>84</v>
      </c>
      <c r="V12" s="135"/>
      <c r="W12" s="136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81" t="str">
        <f>IF(LEN(N12)=0," ",N12)</f>
        <v>Andy</v>
      </c>
      <c r="AA12" s="82" t="str">
        <f>IF(LEN(U12)=0," ",U12)</f>
        <v>Sana21</v>
      </c>
      <c r="AC12" s="108" t="str">
        <f>N21</f>
        <v>maloi</v>
      </c>
      <c r="AD12" s="105">
        <f>Z25</f>
        <v>0</v>
      </c>
      <c r="AE12" s="103"/>
      <c r="AF12" s="111" t="str">
        <f>U21</f>
        <v>Merhaba</v>
      </c>
      <c r="AG12" s="105">
        <f>AA25</f>
        <v>0</v>
      </c>
    </row>
    <row r="13" spans="2:33" ht="13.5" customHeight="1" thickBot="1">
      <c r="B13" s="113" t="str">
        <f>CONCATENATE("[b]Прогнозы: ",CHAR(10),"1 тайм:[/b]",CHAR(10),"1. ",N5,"-",O5,"-",P5," || ",U5,"-",V5,"-",W5)</f>
        <v>[b]Прогнозы: 
1 тайм:[/b]
1. 4-8-2 || 4-6-7</v>
      </c>
      <c r="C13" s="140" t="s">
        <v>2</v>
      </c>
      <c r="D13" s="141"/>
      <c r="E13" s="141"/>
      <c r="F13" s="141"/>
      <c r="G13" s="142"/>
      <c r="H13" s="66"/>
      <c r="I13" s="55"/>
      <c r="J13" s="55"/>
      <c r="K13" s="55"/>
      <c r="L13" s="49"/>
      <c r="M13" s="160"/>
      <c r="N13" s="138" t="s">
        <v>0</v>
      </c>
      <c r="O13" s="138"/>
      <c r="P13" s="139"/>
      <c r="Q13" s="98" t="s">
        <v>12</v>
      </c>
      <c r="R13" s="143" t="s">
        <v>8</v>
      </c>
      <c r="S13" s="144"/>
      <c r="T13" s="98" t="s">
        <v>12</v>
      </c>
      <c r="U13" s="138" t="s">
        <v>0</v>
      </c>
      <c r="V13" s="138"/>
      <c r="W13" s="139"/>
      <c r="X13" s="61"/>
      <c r="Y13" s="55"/>
      <c r="Z13" s="133" t="s">
        <v>3</v>
      </c>
      <c r="AA13" s="134"/>
      <c r="AC13" s="108" t="str">
        <f>N21</f>
        <v>maloi</v>
      </c>
      <c r="AD13" s="105">
        <f>COUNTIF(Q23:Q29,9)</f>
        <v>0</v>
      </c>
      <c r="AE13" s="103"/>
      <c r="AF13" s="111" t="str">
        <f>U21</f>
        <v>Merhaba</v>
      </c>
      <c r="AG13" s="105">
        <f>COUNTIF(T23:T29,9)</f>
        <v>0</v>
      </c>
    </row>
    <row r="14" spans="2:33" ht="13.5" customHeight="1" thickBot="1">
      <c r="B14" s="113" t="str">
        <f>CONCATENATE("2. ",N6,"-",O6,"-",P6," || ",U6,"-",V6,"-",W6,CHAR(10),"3. ",N7,"-",O7,"-",P7," || ",U7,"-",V7,"-",W7)</f>
        <v>2. 6-7-1 || 1-3-9
3. 9-5-3 || 8-5-2</v>
      </c>
      <c r="C14" s="169">
        <f>SUM(Z7,Z16,Z25,Z34)</f>
        <v>0</v>
      </c>
      <c r="D14" s="170"/>
      <c r="E14" s="170"/>
      <c r="F14" s="170"/>
      <c r="G14" s="80">
        <f>SUM(AA7,AA16,AA25,AA34)</f>
        <v>0</v>
      </c>
      <c r="H14" s="66"/>
      <c r="I14" s="55"/>
      <c r="J14" s="55"/>
      <c r="K14" s="55"/>
      <c r="L14" s="49"/>
      <c r="M14" s="160"/>
      <c r="N14" s="7">
        <v>7</v>
      </c>
      <c r="O14" s="7">
        <v>6</v>
      </c>
      <c r="P14" s="8">
        <v>3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3</v>
      </c>
      <c r="V14" s="7">
        <v>7</v>
      </c>
      <c r="W14" s="8">
        <v>6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83">
        <f>SUM(R14:R16,R18:R20)</f>
        <v>0</v>
      </c>
      <c r="AA14" s="84">
        <f>SUM(S14:S16,S18:S20)</f>
        <v>0</v>
      </c>
      <c r="AC14" s="108" t="str">
        <f>N30</f>
        <v>Тимур</v>
      </c>
      <c r="AD14" s="105">
        <v>1</v>
      </c>
      <c r="AE14" s="103"/>
      <c r="AF14" s="108" t="str">
        <f>U30</f>
        <v>Everton</v>
      </c>
      <c r="AG14" s="105">
        <v>1</v>
      </c>
    </row>
    <row r="15" spans="2:33" ht="13.5" customHeight="1">
      <c r="B15" s="113" t="str">
        <f>CONCATENATE("[b]2 тайм:[/b]",CHAR(10),"4. ",N9,"-",O9,"-",P9," || ",U9,"-",V9,"-",W9,CHAR(10),"5. ",N10,"-",O10,"-",P10," || ",U10,"-",V10,"-",W10)</f>
        <v>[b]2 тайм:[/b]
4. 5-8-1 || 6-7-3
5. 2-6-4 || 2-5-8</v>
      </c>
      <c r="C15" s="140" t="s">
        <v>13</v>
      </c>
      <c r="D15" s="141"/>
      <c r="E15" s="141"/>
      <c r="F15" s="141"/>
      <c r="G15" s="142"/>
      <c r="H15" s="67"/>
      <c r="I15" s="65"/>
      <c r="J15" s="65"/>
      <c r="K15" s="65"/>
      <c r="L15" s="68"/>
      <c r="M15" s="160"/>
      <c r="N15" s="7">
        <v>1</v>
      </c>
      <c r="O15" s="7">
        <v>4</v>
      </c>
      <c r="P15" s="8">
        <v>9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1</v>
      </c>
      <c r="V15" s="7">
        <v>5</v>
      </c>
      <c r="W15" s="8">
        <v>8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33" t="s">
        <v>4</v>
      </c>
      <c r="AA15" s="134"/>
      <c r="AC15" s="108" t="str">
        <f>N30</f>
        <v>Тимур</v>
      </c>
      <c r="AD15" s="105">
        <f>Z36</f>
        <v>0</v>
      </c>
      <c r="AE15" s="103"/>
      <c r="AF15" s="111" t="str">
        <f>U30</f>
        <v>Everton</v>
      </c>
      <c r="AG15" s="105">
        <f>AA36</f>
        <v>0</v>
      </c>
    </row>
    <row r="16" spans="1:33" ht="13.5" customHeight="1" thickBot="1">
      <c r="A16" s="14"/>
      <c r="B16" s="113" t="str">
        <f>CONCATENATE("6. ",N11,"-",O11,"-",P11," || ",U11,"-",V11,"-",W11)</f>
        <v>6. 3-7-9 || 1-4-9</v>
      </c>
      <c r="C16" s="169">
        <f>SUM(Z9,Z18,Z27,Z36)</f>
        <v>0</v>
      </c>
      <c r="D16" s="170"/>
      <c r="E16" s="170"/>
      <c r="F16" s="170"/>
      <c r="G16" s="80">
        <f>SUM(AA9,AA18,AA27,AA36)</f>
        <v>0</v>
      </c>
      <c r="H16" s="70"/>
      <c r="I16" s="69"/>
      <c r="J16" s="69"/>
      <c r="K16" s="69"/>
      <c r="L16" s="69"/>
      <c r="M16" s="160"/>
      <c r="N16" s="7">
        <v>8</v>
      </c>
      <c r="O16" s="7">
        <v>5</v>
      </c>
      <c r="P16" s="8">
        <v>2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9</v>
      </c>
      <c r="V16" s="7">
        <v>4</v>
      </c>
      <c r="W16" s="8">
        <v>2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83">
        <f>IF(Z14-AA14&gt;0,Z14-AA14,0)</f>
        <v>0</v>
      </c>
      <c r="AA16" s="84">
        <f>IF(Z14-AA14&lt;0,AA14-Z14,0)</f>
        <v>0</v>
      </c>
      <c r="AC16" s="108" t="str">
        <f>N30</f>
        <v>Тимур</v>
      </c>
      <c r="AD16" s="105">
        <f>Z34</f>
        <v>0</v>
      </c>
      <c r="AE16" s="103"/>
      <c r="AF16" s="111" t="str">
        <f>U30</f>
        <v>Everton</v>
      </c>
      <c r="AG16" s="105">
        <f>AA34</f>
        <v>0</v>
      </c>
    </row>
    <row r="17" spans="1:33" ht="13.5" customHeight="1" thickBot="1">
      <c r="A17" s="14"/>
      <c r="B17" s="113" t="str">
        <f>CONCATENATE(CHAR(10),"[b]Линия 2. [color=#FF0000][u]",Z12," ",CHAR(150)," ",AA12,"[/u] - ",Z14,":",AA14," [/color] (разница ",Z16,":",AA16,") (",Z18,"-",AA18,")[/b]")</f>
        <v>
[b]Линия 2. [color=#FF0000][u]Andy – Sana21[/u]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60"/>
      <c r="N17" s="148" t="s">
        <v>1</v>
      </c>
      <c r="O17" s="148"/>
      <c r="P17" s="149"/>
      <c r="Q17" s="20"/>
      <c r="R17" s="97"/>
      <c r="S17" s="90"/>
      <c r="T17" s="20"/>
      <c r="U17" s="148" t="s">
        <v>1</v>
      </c>
      <c r="V17" s="148"/>
      <c r="W17" s="149"/>
      <c r="X17" s="31"/>
      <c r="Y17" s="16"/>
      <c r="Z17" s="155" t="s">
        <v>13</v>
      </c>
      <c r="AA17" s="156"/>
      <c r="AC17" s="108" t="str">
        <f>N30</f>
        <v>Тимур</v>
      </c>
      <c r="AD17" s="105">
        <f>COUNTIF(Q32:Q38,9)</f>
        <v>0</v>
      </c>
      <c r="AE17" s="103"/>
      <c r="AF17" s="111" t="str">
        <f>U30</f>
        <v>Everton</v>
      </c>
      <c r="AG17" s="105">
        <f>COUNTIF(T32:T38,9)</f>
        <v>0</v>
      </c>
    </row>
    <row r="18" spans="1:33" ht="13.5" customHeight="1">
      <c r="A18" s="14"/>
      <c r="B18" s="113" t="str">
        <f>CONCATENATE("[b]Прогнозы: ",CHAR(10),"1 тайм:[/b]",CHAR(10),"1. ",N14,"-",O14,"-",P14," || ",U14,"-",V14,"-",W14)</f>
        <v>[b]Прогнозы: 
1 тайм:[/b]
1. 7-6-3 || 3-7-6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60"/>
      <c r="N18" s="7">
        <v>2</v>
      </c>
      <c r="O18" s="7">
        <v>4</v>
      </c>
      <c r="P18" s="8">
        <v>8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8</v>
      </c>
      <c r="V18" s="7">
        <v>5</v>
      </c>
      <c r="W18" s="8">
        <v>2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83">
        <f>SUM(Q14:Q16,Q18:Q20)</f>
        <v>0</v>
      </c>
      <c r="AA18" s="84">
        <f>SUM(T14:T16,T18:T20)</f>
        <v>0</v>
      </c>
      <c r="AC18" s="108" t="str">
        <f>N39</f>
        <v>DJ_Fairy</v>
      </c>
      <c r="AD18" s="105">
        <v>0</v>
      </c>
      <c r="AE18" s="103"/>
      <c r="AF18" s="108" t="str">
        <f>U39</f>
        <v>Serginho</v>
      </c>
      <c r="AG18" s="105">
        <v>0</v>
      </c>
    </row>
    <row r="19" spans="1:33" ht="13.5" customHeight="1">
      <c r="A19" s="14"/>
      <c r="B19" s="113" t="str">
        <f>CONCATENATE("2. ",N15,"-",O15,"-",P15," || ",U15,"-",V15,"-",W15,CHAR(10),"3. ",N16,"-",O16,"-",P16," || ",U16,"-",V16,"-",W16)</f>
        <v>2. 1-4-9 || 1-5-8
3. 8-5-2 || 9-4-2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60"/>
      <c r="N19" s="7">
        <v>7</v>
      </c>
      <c r="O19" s="7">
        <v>5</v>
      </c>
      <c r="P19" s="8">
        <v>3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6</v>
      </c>
      <c r="V19" s="7">
        <v>7</v>
      </c>
      <c r="W19" s="8">
        <v>4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8" t="str">
        <f>N39</f>
        <v>DJ_Fairy</v>
      </c>
      <c r="AD19" s="105">
        <f>Z41</f>
        <v>0</v>
      </c>
      <c r="AE19" s="103"/>
      <c r="AF19" s="111" t="str">
        <f>U39</f>
        <v>Serginho</v>
      </c>
      <c r="AG19" s="105">
        <f>AA41</f>
        <v>0</v>
      </c>
    </row>
    <row r="20" spans="1:33" ht="13.5" customHeight="1" thickBot="1">
      <c r="A20" s="14"/>
      <c r="B20" s="113" t="str">
        <f>CONCATENATE("[b]2 тайм:[/b]",CHAR(10),"4. ",N18,"-",O18,"-",P18," || ",U18,"-",V18,"-",W18,CHAR(10),"5. ",N19,"-",O19,"-",P19," || ",U19,"-",V19,"-",W19)</f>
        <v>[b]2 тайм:[/b]
4. 2-4-8 || 8-5-2
5. 7-5-3 || 6-7-4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60"/>
      <c r="N20" s="175">
        <v>1</v>
      </c>
      <c r="O20" s="7">
        <v>6</v>
      </c>
      <c r="P20" s="8">
        <v>9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75">
        <v>1</v>
      </c>
      <c r="V20" s="7">
        <v>3</v>
      </c>
      <c r="W20" s="8">
        <v>9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8" t="str">
        <f>N39</f>
        <v>DJ_Fairy</v>
      </c>
      <c r="AD20" s="105">
        <v>0</v>
      </c>
      <c r="AE20" s="103"/>
      <c r="AF20" s="111" t="str">
        <f>U39</f>
        <v>Serginho</v>
      </c>
      <c r="AG20" s="105">
        <v>0</v>
      </c>
    </row>
    <row r="21" spans="1:33" ht="13.5" customHeight="1" thickBot="1">
      <c r="A21" s="14"/>
      <c r="B21" s="113" t="str">
        <f>CONCATENATE("6. ",N20,"-",O20,"-",P20," || ",U20,"-",V20,"-",W20)</f>
        <v>6. 1-6-9 || 1-3-9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60"/>
      <c r="N21" s="150" t="s">
        <v>60</v>
      </c>
      <c r="O21" s="135"/>
      <c r="P21" s="136"/>
      <c r="Q21" s="36"/>
      <c r="R21" s="36"/>
      <c r="S21" s="36"/>
      <c r="T21" s="36"/>
      <c r="U21" s="150" t="s">
        <v>85</v>
      </c>
      <c r="V21" s="135"/>
      <c r="W21" s="136"/>
      <c r="X21" s="55"/>
      <c r="Y21" s="55"/>
      <c r="Z21" s="81" t="str">
        <f>IF(LEN(N21)=0," ",N21)</f>
        <v>maloi</v>
      </c>
      <c r="AA21" s="82" t="str">
        <f>IF(LEN(U21)=0," ",U21)</f>
        <v>Merhaba</v>
      </c>
      <c r="AC21" s="108" t="str">
        <f>N39</f>
        <v>DJ_Fairy</v>
      </c>
      <c r="AD21" s="105">
        <f>COUNTIF(Q41:Q47,9)</f>
        <v>0</v>
      </c>
      <c r="AE21" s="103"/>
      <c r="AF21" s="111" t="str">
        <f>U39</f>
        <v>Serginho</v>
      </c>
      <c r="AG21" s="105">
        <f>COUNTIF(T41:T47,9)</f>
        <v>0</v>
      </c>
    </row>
    <row r="22" spans="1:33" ht="13.5" customHeight="1" thickBot="1">
      <c r="A22" s="14"/>
      <c r="B22" s="113" t="str">
        <f>CONCATENATE(CHAR(10),"[b]Линия 3. [color=#FF0000][u]",Z21," ",CHAR(150)," ",AA21,"[/u] - ",Z23,":",AA23," [/color] (разница ",Z25,":",AA25,") (",Z27,"-",AA27,")[/b]")</f>
        <v>
[b]Линия 3. [color=#FF0000][u]maloi – Merhaba[/u]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60"/>
      <c r="N22" s="138" t="s">
        <v>0</v>
      </c>
      <c r="O22" s="138"/>
      <c r="P22" s="139"/>
      <c r="Q22" s="98" t="s">
        <v>12</v>
      </c>
      <c r="R22" s="143" t="s">
        <v>8</v>
      </c>
      <c r="S22" s="144"/>
      <c r="T22" s="98" t="s">
        <v>12</v>
      </c>
      <c r="U22" s="138" t="s">
        <v>0</v>
      </c>
      <c r="V22" s="138"/>
      <c r="W22" s="139"/>
      <c r="X22" s="55"/>
      <c r="Y22" s="55"/>
      <c r="Z22" s="133" t="s">
        <v>3</v>
      </c>
      <c r="AA22" s="134"/>
      <c r="AC22" s="108" t="str">
        <f>N48</f>
        <v>Roma</v>
      </c>
      <c r="AD22" s="105">
        <v>0</v>
      </c>
      <c r="AE22" s="103"/>
      <c r="AF22" s="108" t="str">
        <f>U48</f>
        <v>Мачо</v>
      </c>
      <c r="AG22" s="105">
        <v>0</v>
      </c>
    </row>
    <row r="23" spans="1:33" ht="13.5" customHeight="1">
      <c r="A23" s="14"/>
      <c r="B23" s="113" t="str">
        <f>CONCATENATE("[b]Прогнозы: ",CHAR(10),"1 тайм:[/b]",CHAR(10),"1. ",N23,"-",O23,"-",P23," || ",U23,"-",V23,"-",W23)</f>
        <v>[b]Прогнозы: 
1 тайм:[/b]
1. 2-5-8 || 7-6-4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60"/>
      <c r="N23" s="7">
        <v>2</v>
      </c>
      <c r="O23" s="7">
        <v>5</v>
      </c>
      <c r="P23" s="8">
        <v>8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7</v>
      </c>
      <c r="V23" s="7">
        <v>6</v>
      </c>
      <c r="W23" s="8">
        <v>4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83">
        <f>SUM(R23:R25,R27:R29)</f>
        <v>0</v>
      </c>
      <c r="AA23" s="84">
        <f>SUM(S23:S25,S27:S29)</f>
        <v>0</v>
      </c>
      <c r="AC23" s="108" t="str">
        <f>N48</f>
        <v>Roma</v>
      </c>
      <c r="AD23" s="105">
        <f>Z50</f>
        <v>0</v>
      </c>
      <c r="AE23" s="103"/>
      <c r="AF23" s="111" t="str">
        <f>U48</f>
        <v>Мачо</v>
      </c>
      <c r="AG23" s="105">
        <f>AA50</f>
        <v>0</v>
      </c>
    </row>
    <row r="24" spans="1:33" ht="13.5" customHeight="1">
      <c r="A24" s="14"/>
      <c r="B24" s="113" t="str">
        <f>CONCATENATE("2. ",N24,"-",O24,"-",P24," || ",U24,"-",V24,"-",W24,CHAR(10),"3. ",N25,"-",O25,"-",P25," || ",U25,"-",V25,"-",W25)</f>
        <v>2. 1-4-9 || 1-3-9
3. 7-6-3 || 8-5-2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60"/>
      <c r="N24" s="7">
        <v>1</v>
      </c>
      <c r="O24" s="7">
        <v>4</v>
      </c>
      <c r="P24" s="8">
        <v>9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1</v>
      </c>
      <c r="V24" s="7">
        <v>3</v>
      </c>
      <c r="W24" s="8">
        <v>9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33" t="s">
        <v>4</v>
      </c>
      <c r="AA24" s="134"/>
      <c r="AC24" s="108" t="str">
        <f>N48</f>
        <v>Roma</v>
      </c>
      <c r="AD24" s="105">
        <v>0</v>
      </c>
      <c r="AE24" s="103"/>
      <c r="AF24" s="111" t="str">
        <f>U48</f>
        <v>Мачо</v>
      </c>
      <c r="AG24" s="105">
        <v>0</v>
      </c>
    </row>
    <row r="25" spans="1:33" ht="13.5" customHeight="1" thickBot="1">
      <c r="A25" s="14"/>
      <c r="B25" s="113" t="str">
        <f>CONCATENATE("[b]2 тайм:[/b]",CHAR(10),"4. ",N27,"-",O27,"-",P27," || ",U27,"-",V27,"-",W27,CHAR(10),"5. ",N28,"-",O28,"-",P28," || ",U28,"-",V28,"-",W28)</f>
        <v>[b]2 тайм:[/b]
4. 2-4-8 || 7-6-3
5. 5-6-7 || 2-5-8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60"/>
      <c r="N25" s="7">
        <v>7</v>
      </c>
      <c r="O25" s="7">
        <v>6</v>
      </c>
      <c r="P25" s="8">
        <v>3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8</v>
      </c>
      <c r="V25" s="7">
        <v>5</v>
      </c>
      <c r="W25" s="8">
        <v>2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83">
        <f>IF(Z23-AA23&gt;0,Z23-AA23,0)</f>
        <v>0</v>
      </c>
      <c r="AA25" s="84">
        <f>IF(Z23-AA23&lt;0,AA23-Z23,0)</f>
        <v>0</v>
      </c>
      <c r="AC25" s="109" t="str">
        <f>N48</f>
        <v>Roma</v>
      </c>
      <c r="AD25" s="106">
        <f>COUNTIF(Q50:Q56,9)</f>
        <v>0</v>
      </c>
      <c r="AE25" s="103"/>
      <c r="AF25" s="112" t="str">
        <f>U48</f>
        <v>Мачо</v>
      </c>
      <c r="AG25" s="106">
        <f>COUNTIF(T50:T56,9)</f>
        <v>0</v>
      </c>
    </row>
    <row r="26" spans="1:27" ht="13.5" customHeight="1" thickBot="1">
      <c r="A26" s="14"/>
      <c r="B26" s="113" t="str">
        <f>CONCATENATE("6. ",N29,"-",O29,"-",P29," || ",U29,"-",V29,"-",W29)</f>
        <v>6. 1-3-9 || 1-4-9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60"/>
      <c r="N26" s="148" t="s">
        <v>1</v>
      </c>
      <c r="O26" s="148"/>
      <c r="P26" s="149"/>
      <c r="Q26" s="20"/>
      <c r="R26" s="97"/>
      <c r="S26" s="90"/>
      <c r="T26" s="20"/>
      <c r="U26" s="148" t="s">
        <v>1</v>
      </c>
      <c r="V26" s="148"/>
      <c r="W26" s="149"/>
      <c r="X26" s="41"/>
      <c r="Y26" s="42"/>
      <c r="Z26" s="155" t="s">
        <v>13</v>
      </c>
      <c r="AA26" s="156"/>
    </row>
    <row r="27" spans="1:27" ht="13.5" customHeight="1">
      <c r="A27" s="14"/>
      <c r="B27" s="113" t="str">
        <f>CONCATENATE(CHAR(10),"[b]Линия 4. [color=#FF0000][u]",Z30," ",CHAR(150)," ",AA30,"[/u] - ",Z32,":",AA32," [/color] (разница ",Z34,":",AA34,") (",Z36,"-",AA36,")[/b]")</f>
        <v>
[b]Линия 4. [color=#FF0000][u]Тимур – Everton[/u]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60"/>
      <c r="N27" s="7">
        <v>2</v>
      </c>
      <c r="O27" s="7">
        <v>4</v>
      </c>
      <c r="P27" s="8">
        <v>8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7</v>
      </c>
      <c r="V27" s="7">
        <v>6</v>
      </c>
      <c r="W27" s="8">
        <v>3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83">
        <f>SUM(Q23:Q25,Q27:Q29)</f>
        <v>0</v>
      </c>
      <c r="AA27" s="84">
        <f>SUM(T23:T25,T27:T29)</f>
        <v>0</v>
      </c>
    </row>
    <row r="28" spans="1:27" ht="13.5" customHeight="1">
      <c r="A28" s="14"/>
      <c r="B28" s="113" t="str">
        <f>CONCATENATE("[b]Прогнозы: ",CHAR(10),"1 тайм:[/b]",CHAR(10),"1. ",N32,"-",O32,"-",P32," || ",U32,"-",V32,"-",W32)</f>
        <v>[b]Прогнозы: 
1 тайм:[/b]
1. 5-6-7 || 7-5-6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60"/>
      <c r="N28" s="7">
        <v>5</v>
      </c>
      <c r="O28" s="7">
        <v>6</v>
      </c>
      <c r="P28" s="8">
        <v>7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2</v>
      </c>
      <c r="V28" s="7">
        <v>5</v>
      </c>
      <c r="W28" s="8">
        <v>8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4"/>
      <c r="B29" s="113" t="str">
        <f>CONCATENATE("2. ",N33,"-",O33,"-",P33," || ",U33,"-",V33,"-",W33,CHAR(10),"3. ",N34,"-",O34,"-",P34," || ",U34,"-",V34,"-",W34)</f>
        <v>2. 2-3-9 || 4-2-9
3. 8-4-1 || 8-3-1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60"/>
      <c r="N29" s="7">
        <v>1</v>
      </c>
      <c r="O29" s="7">
        <v>3</v>
      </c>
      <c r="P29" s="8">
        <v>9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1</v>
      </c>
      <c r="V29" s="7">
        <v>4</v>
      </c>
      <c r="W29" s="8">
        <v>9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4"/>
      <c r="B30" s="113" t="str">
        <f>CONCATENATE("[b]2 тайм:[/b]",CHAR(10),"4. ",N36,"-",O36,"-",P36," || ",U36,"-",V36,"-",W36,CHAR(10),"5. ",N37,"-",O37,"-",P37," || ",U37,"-",V37,"-",W37)</f>
        <v>[b]2 тайм:[/b]
4. 3-4-8 || 6-3-7
5. 5-6-7 || 8-5-1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60"/>
      <c r="N30" s="150" t="s">
        <v>61</v>
      </c>
      <c r="O30" s="135"/>
      <c r="P30" s="136"/>
      <c r="Q30" s="36"/>
      <c r="R30" s="36"/>
      <c r="S30" s="36"/>
      <c r="T30" s="36"/>
      <c r="U30" s="150" t="s">
        <v>86</v>
      </c>
      <c r="V30" s="135"/>
      <c r="W30" s="136"/>
      <c r="X30" s="55"/>
      <c r="Y30" s="55"/>
      <c r="Z30" s="81" t="str">
        <f>IF(LEN(N30)=0," ",N30)</f>
        <v>Тимур</v>
      </c>
      <c r="AA30" s="82" t="str">
        <f>IF(LEN(U30)=0," ",U30)</f>
        <v>Everton</v>
      </c>
    </row>
    <row r="31" spans="1:27" ht="13.5" customHeight="1" thickBot="1">
      <c r="A31" s="14"/>
      <c r="B31" s="113" t="str">
        <f>CONCATENATE("6. ",N38,"-",O38,"-",P38," || ",U38,"-",V38,"-",W38)</f>
        <v>6. 1-2-9 || 4-2-9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60"/>
      <c r="N31" s="138" t="s">
        <v>0</v>
      </c>
      <c r="O31" s="138"/>
      <c r="P31" s="139"/>
      <c r="Q31" s="98" t="s">
        <v>12</v>
      </c>
      <c r="R31" s="143" t="s">
        <v>8</v>
      </c>
      <c r="S31" s="144"/>
      <c r="T31" s="98" t="s">
        <v>12</v>
      </c>
      <c r="U31" s="138" t="s">
        <v>0</v>
      </c>
      <c r="V31" s="138"/>
      <c r="W31" s="139"/>
      <c r="X31" s="55"/>
      <c r="Y31" s="55"/>
      <c r="Z31" s="133" t="s">
        <v>3</v>
      </c>
      <c r="AA31" s="134"/>
    </row>
    <row r="32" spans="1:27" ht="13.5" customHeight="1">
      <c r="A32" s="14"/>
      <c r="B32" s="113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60"/>
      <c r="N32" s="7">
        <v>5</v>
      </c>
      <c r="O32" s="7">
        <v>6</v>
      </c>
      <c r="P32" s="8">
        <v>7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7</v>
      </c>
      <c r="V32" s="7">
        <v>5</v>
      </c>
      <c r="W32" s="8">
        <v>6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83">
        <f>SUM(R32:R34,R36:R38)</f>
        <v>0</v>
      </c>
      <c r="AA32" s="84">
        <f>SUM(S32:S34,S36:S38)</f>
        <v>0</v>
      </c>
    </row>
    <row r="33" spans="1:27" ht="13.5" customHeight="1">
      <c r="A33" s="14"/>
      <c r="B33" s="113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[b]ЛФЛА
DJ_Fairy (0) || Roma (0)
1 тайм:[/b]
1. 7-4-1 || 4-6-8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60"/>
      <c r="N33" s="7">
        <v>2</v>
      </c>
      <c r="O33" s="7">
        <v>3</v>
      </c>
      <c r="P33" s="8">
        <v>9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4</v>
      </c>
      <c r="V33" s="7">
        <v>2</v>
      </c>
      <c r="W33" s="8">
        <v>9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33" t="s">
        <v>4</v>
      </c>
      <c r="AA33" s="134"/>
    </row>
    <row r="34" spans="1:27" ht="13.5" customHeight="1" thickBot="1">
      <c r="A34" s="14"/>
      <c r="B34" s="113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2-5-8 || 7-2-1
3. 9-6-3 || 9-5-3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60"/>
      <c r="N34" s="7">
        <v>8</v>
      </c>
      <c r="O34" s="7">
        <v>4</v>
      </c>
      <c r="P34" s="8">
        <v>1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8</v>
      </c>
      <c r="V34" s="7">
        <v>3</v>
      </c>
      <c r="W34" s="8">
        <v>1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83">
        <f>IF(Z32-AA32&gt;0,Z32-AA32,0)</f>
        <v>0</v>
      </c>
      <c r="AA34" s="84">
        <f>IF(Z32-AA32&lt;0,AA32-Z32,0)</f>
        <v>0</v>
      </c>
    </row>
    <row r="35" spans="1:27" ht="13.5" customHeight="1" thickBot="1">
      <c r="A35" s="14"/>
      <c r="B35" s="113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7-5-1 || 6-5-3
5. 9-3-2 || 9-8-4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60"/>
      <c r="N35" s="148" t="s">
        <v>1</v>
      </c>
      <c r="O35" s="148"/>
      <c r="P35" s="149"/>
      <c r="Q35" s="20"/>
      <c r="R35" s="97"/>
      <c r="S35" s="90"/>
      <c r="T35" s="20"/>
      <c r="U35" s="148" t="s">
        <v>1</v>
      </c>
      <c r="V35" s="148"/>
      <c r="W35" s="149"/>
      <c r="X35" s="41"/>
      <c r="Y35" s="42"/>
      <c r="Z35" s="155" t="s">
        <v>13</v>
      </c>
      <c r="AA35" s="156"/>
    </row>
    <row r="36" spans="1:27" ht="13.5" customHeight="1">
      <c r="A36" s="14"/>
      <c r="B36" s="113" t="str">
        <f>IF(OR(LEN(N39)=0,N39="Игрок 5")," ",IF(OR(LEN(N48)=0,N48="Игрок 6"),CONCATENATE("6. ",N47,"-",O47,"-",P47),CONCATENATE("6. ",N47,"-",O47,"-",P47," || ",N56,"-",O56,"-",P56)))</f>
        <v>6. 4-6-8 || 7-2-1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60"/>
      <c r="N36" s="7">
        <v>3</v>
      </c>
      <c r="O36" s="7">
        <v>4</v>
      </c>
      <c r="P36" s="8">
        <v>8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6</v>
      </c>
      <c r="V36" s="7">
        <v>3</v>
      </c>
      <c r="W36" s="8">
        <v>7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83">
        <f>SUM(Q32:Q34,Q36:Q38)</f>
        <v>0</v>
      </c>
      <c r="AA36" s="84">
        <f>SUM(T32:T34,T36:T38)</f>
        <v>0</v>
      </c>
    </row>
    <row r="37" spans="1:27" ht="13.5" customHeight="1">
      <c r="A37" s="14"/>
      <c r="B37" s="113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[b]ОЛФП Одесса
Serginho (0) || Мачо (0)
1 тайм:[/b]
1. 2-6-8 || 2-4-8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60"/>
      <c r="N37" s="7">
        <v>5</v>
      </c>
      <c r="O37" s="7">
        <v>6</v>
      </c>
      <c r="P37" s="8">
        <v>7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8</v>
      </c>
      <c r="V37" s="7">
        <v>5</v>
      </c>
      <c r="W37" s="8">
        <v>1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3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7-4-5 || 7-5-3
3. 9-3-1 || 9-6-1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61"/>
      <c r="N38" s="7">
        <v>1</v>
      </c>
      <c r="O38" s="7">
        <v>2</v>
      </c>
      <c r="P38" s="8">
        <v>9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4</v>
      </c>
      <c r="V38" s="7">
        <v>2</v>
      </c>
      <c r="W38" s="8">
        <v>9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3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4-7-3 || 3-6-9
5. 9-5-1 || 8-5-2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62" t="s">
        <v>10</v>
      </c>
      <c r="N39" s="150" t="s">
        <v>62</v>
      </c>
      <c r="O39" s="135"/>
      <c r="P39" s="136"/>
      <c r="Q39" s="36"/>
      <c r="R39" s="36"/>
      <c r="S39" s="36"/>
      <c r="T39" s="36"/>
      <c r="U39" s="150" t="s">
        <v>87</v>
      </c>
      <c r="V39" s="135"/>
      <c r="W39" s="136"/>
      <c r="X39" s="55"/>
      <c r="Y39" s="55"/>
      <c r="Z39" s="81" t="str">
        <f>IF(OR(LEN(N39)=0,N39="Игрок 5")," ",N39)</f>
        <v>DJ_Fairy</v>
      </c>
      <c r="AA39" s="82" t="str">
        <f>IF(OR(LEN(U39)=0,U39="Игрок 5")," ",U39)</f>
        <v>Serginho</v>
      </c>
    </row>
    <row r="40" spans="1:27" ht="13.5" customHeight="1" thickBot="1">
      <c r="A40" s="14"/>
      <c r="B40" s="120" t="str">
        <f>IF(OR(LEN(U39)=0,U39="Игрок 5")," ",IF(OR(LEN(U48)=0,U48="Игрок 6"),CONCATENATE("6. ",U47,"-",V47,"-",W47),CONCATENATE("6. ",U47,"-",V47,"-",W47," || ",U56,"-",V56,"-",W56)))</f>
        <v>6. 2-6-8 || 1-4-7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63"/>
      <c r="N40" s="138" t="s">
        <v>0</v>
      </c>
      <c r="O40" s="138"/>
      <c r="P40" s="139"/>
      <c r="Q40" s="98" t="s">
        <v>12</v>
      </c>
      <c r="R40" s="73" t="s">
        <v>6</v>
      </c>
      <c r="S40" s="74"/>
      <c r="T40" s="98" t="s">
        <v>12</v>
      </c>
      <c r="U40" s="138" t="s">
        <v>0</v>
      </c>
      <c r="V40" s="138"/>
      <c r="W40" s="139"/>
      <c r="X40" s="59"/>
      <c r="Y40" s="55"/>
      <c r="Z40" s="155" t="s">
        <v>13</v>
      </c>
      <c r="AA40" s="156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63"/>
      <c r="N41" s="7">
        <v>7</v>
      </c>
      <c r="O41" s="7">
        <v>4</v>
      </c>
      <c r="P41" s="8">
        <v>1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2</v>
      </c>
      <c r="V41" s="7">
        <v>6</v>
      </c>
      <c r="W41" s="8">
        <v>8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83">
        <f>SUM(Q41:Q43,Q45:Q47)</f>
        <v>0</v>
      </c>
      <c r="AA41" s="84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63"/>
      <c r="N42" s="7">
        <v>2</v>
      </c>
      <c r="O42" s="7">
        <v>5</v>
      </c>
      <c r="P42" s="8">
        <v>8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7</v>
      </c>
      <c r="V42" s="7">
        <v>4</v>
      </c>
      <c r="W42" s="8">
        <v>5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65"/>
      <c r="AA42" s="166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63"/>
      <c r="N43" s="7">
        <v>9</v>
      </c>
      <c r="O43" s="7">
        <v>6</v>
      </c>
      <c r="P43" s="8">
        <v>3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9</v>
      </c>
      <c r="V43" s="7">
        <v>3</v>
      </c>
      <c r="W43" s="8">
        <v>1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43"/>
      <c r="AA43" s="44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63"/>
      <c r="N44" s="148" t="s">
        <v>1</v>
      </c>
      <c r="O44" s="148"/>
      <c r="P44" s="149"/>
      <c r="Q44" s="20"/>
      <c r="R44" s="77"/>
      <c r="S44" s="44"/>
      <c r="T44" s="20"/>
      <c r="U44" s="148" t="s">
        <v>1</v>
      </c>
      <c r="V44" s="148"/>
      <c r="W44" s="149"/>
      <c r="X44" s="41"/>
      <c r="Y44" s="42"/>
      <c r="Z44" s="157"/>
      <c r="AA44" s="158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63"/>
      <c r="N45" s="7">
        <v>7</v>
      </c>
      <c r="O45" s="7">
        <v>5</v>
      </c>
      <c r="P45" s="8">
        <v>1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4</v>
      </c>
      <c r="V45" s="7">
        <v>7</v>
      </c>
      <c r="W45" s="8">
        <v>3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43"/>
      <c r="AA45" s="44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63"/>
      <c r="N46" s="7">
        <v>9</v>
      </c>
      <c r="O46" s="7">
        <v>3</v>
      </c>
      <c r="P46" s="8">
        <v>2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9</v>
      </c>
      <c r="V46" s="7">
        <v>5</v>
      </c>
      <c r="W46" s="8">
        <v>1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63"/>
      <c r="N47" s="15">
        <v>4</v>
      </c>
      <c r="O47" s="12">
        <v>6</v>
      </c>
      <c r="P47" s="13">
        <v>8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2</v>
      </c>
      <c r="V47" s="12">
        <v>6</v>
      </c>
      <c r="W47" s="13">
        <v>8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63"/>
      <c r="N48" s="173" t="s">
        <v>63</v>
      </c>
      <c r="O48" s="154"/>
      <c r="P48" s="174"/>
      <c r="Q48" s="36"/>
      <c r="R48" s="36"/>
      <c r="S48" s="36"/>
      <c r="T48" s="90"/>
      <c r="U48" s="173" t="s">
        <v>88</v>
      </c>
      <c r="V48" s="154"/>
      <c r="W48" s="174"/>
      <c r="X48" s="55"/>
      <c r="Y48" s="55"/>
      <c r="Z48" s="85" t="str">
        <f>IF(OR(LEN(N48)=0,N48="Игрок 6")," ",N48)</f>
        <v>Roma</v>
      </c>
      <c r="AA48" s="86" t="str">
        <f>IF(OR(LEN(U48)=0,U48="Игрок 6")," ",U48)</f>
        <v>Мачо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63"/>
      <c r="N49" s="138" t="s">
        <v>0</v>
      </c>
      <c r="O49" s="138"/>
      <c r="P49" s="139"/>
      <c r="Q49" s="98" t="s">
        <v>12</v>
      </c>
      <c r="R49" s="73" t="s">
        <v>6</v>
      </c>
      <c r="S49" s="74"/>
      <c r="T49" s="98" t="s">
        <v>12</v>
      </c>
      <c r="U49" s="138" t="s">
        <v>0</v>
      </c>
      <c r="V49" s="138"/>
      <c r="W49" s="139"/>
      <c r="X49" s="55"/>
      <c r="Y49" s="55"/>
      <c r="Z49" s="155" t="s">
        <v>13</v>
      </c>
      <c r="AA49" s="156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63"/>
      <c r="N50" s="7">
        <v>4</v>
      </c>
      <c r="O50" s="7">
        <v>6</v>
      </c>
      <c r="P50" s="8">
        <v>8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2</v>
      </c>
      <c r="V50" s="7">
        <v>4</v>
      </c>
      <c r="W50" s="8">
        <v>8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83">
        <f>SUM(Q50:Q52,Q54:Q56)</f>
        <v>0</v>
      </c>
      <c r="AA50" s="84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63"/>
      <c r="N51" s="7">
        <v>7</v>
      </c>
      <c r="O51" s="7">
        <v>2</v>
      </c>
      <c r="P51" s="8">
        <v>1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7</v>
      </c>
      <c r="V51" s="7">
        <v>5</v>
      </c>
      <c r="W51" s="8">
        <v>3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65"/>
      <c r="AA51" s="166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63"/>
      <c r="N52" s="7">
        <v>9</v>
      </c>
      <c r="O52" s="7">
        <v>5</v>
      </c>
      <c r="P52" s="8">
        <v>3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9</v>
      </c>
      <c r="V52" s="7">
        <v>6</v>
      </c>
      <c r="W52" s="8">
        <v>1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43"/>
      <c r="AA52" s="44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63"/>
      <c r="N53" s="148" t="s">
        <v>1</v>
      </c>
      <c r="O53" s="148"/>
      <c r="P53" s="149"/>
      <c r="Q53" s="20"/>
      <c r="R53" s="77"/>
      <c r="S53" s="44"/>
      <c r="T53" s="20"/>
      <c r="U53" s="148" t="s">
        <v>1</v>
      </c>
      <c r="V53" s="148"/>
      <c r="W53" s="149"/>
      <c r="X53" s="41"/>
      <c r="Y53" s="42"/>
      <c r="Z53" s="157"/>
      <c r="AA53" s="158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63"/>
      <c r="N54" s="7">
        <v>6</v>
      </c>
      <c r="O54" s="7">
        <v>5</v>
      </c>
      <c r="P54" s="8">
        <v>3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3</v>
      </c>
      <c r="V54" s="7">
        <v>6</v>
      </c>
      <c r="W54" s="8">
        <v>9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43"/>
      <c r="AA54" s="44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63"/>
      <c r="N55" s="7">
        <v>9</v>
      </c>
      <c r="O55" s="7">
        <v>8</v>
      </c>
      <c r="P55" s="8">
        <v>4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8</v>
      </c>
      <c r="V55" s="7">
        <v>5</v>
      </c>
      <c r="W55" s="8">
        <v>2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64"/>
      <c r="N56" s="12">
        <v>7</v>
      </c>
      <c r="O56" s="12">
        <v>2</v>
      </c>
      <c r="P56" s="13">
        <v>1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>
        <v>1</v>
      </c>
      <c r="V56" s="12">
        <v>4</v>
      </c>
      <c r="W56" s="13">
        <v>7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C12:F12"/>
    <mergeCell ref="C14:F14"/>
    <mergeCell ref="C16:F16"/>
    <mergeCell ref="C2:G2"/>
    <mergeCell ref="Z51:AA51"/>
    <mergeCell ref="Z17:AA17"/>
    <mergeCell ref="Z8:AA8"/>
    <mergeCell ref="U12:W12"/>
    <mergeCell ref="Z22:AA22"/>
    <mergeCell ref="Z24:AA24"/>
    <mergeCell ref="Z53:AA53"/>
    <mergeCell ref="M3:M38"/>
    <mergeCell ref="M39:M56"/>
    <mergeCell ref="Z35:AA35"/>
    <mergeCell ref="Z40:AA40"/>
    <mergeCell ref="Z42:AA42"/>
    <mergeCell ref="Z44:AA44"/>
    <mergeCell ref="Z49:AA49"/>
    <mergeCell ref="N49:P49"/>
    <mergeCell ref="U49:W49"/>
    <mergeCell ref="N53:P53"/>
    <mergeCell ref="U53:W53"/>
    <mergeCell ref="N44:P44"/>
    <mergeCell ref="U44:W44"/>
    <mergeCell ref="N48:P48"/>
    <mergeCell ref="U48:W48"/>
    <mergeCell ref="Z26:AA26"/>
    <mergeCell ref="Z31:AA31"/>
    <mergeCell ref="Z33:AA33"/>
    <mergeCell ref="N40:P40"/>
    <mergeCell ref="U40:W40"/>
    <mergeCell ref="N22:P22"/>
    <mergeCell ref="U22:W22"/>
    <mergeCell ref="N31:P31"/>
    <mergeCell ref="U31:W31"/>
    <mergeCell ref="N35:P35"/>
    <mergeCell ref="U21:W21"/>
    <mergeCell ref="U35:W35"/>
    <mergeCell ref="R31:S31"/>
    <mergeCell ref="N39:P39"/>
    <mergeCell ref="U39:W39"/>
    <mergeCell ref="N30:P30"/>
    <mergeCell ref="U30:W30"/>
    <mergeCell ref="N3:P3"/>
    <mergeCell ref="U3:W3"/>
    <mergeCell ref="U2:W2"/>
    <mergeCell ref="C3:G3"/>
    <mergeCell ref="U26:W26"/>
    <mergeCell ref="R22:S22"/>
    <mergeCell ref="N2:P2"/>
    <mergeCell ref="C13:G13"/>
    <mergeCell ref="N13:P13"/>
    <mergeCell ref="U13:W13"/>
    <mergeCell ref="C15:G15"/>
    <mergeCell ref="R4:S4"/>
    <mergeCell ref="I4:J4"/>
    <mergeCell ref="N8:P8"/>
    <mergeCell ref="U8:W8"/>
    <mergeCell ref="N26:P26"/>
    <mergeCell ref="N17:P17"/>
    <mergeCell ref="U17:W17"/>
    <mergeCell ref="R13:S13"/>
    <mergeCell ref="N21:P21"/>
    <mergeCell ref="Z13:AA13"/>
    <mergeCell ref="Z15:AA15"/>
    <mergeCell ref="N12:P12"/>
    <mergeCell ref="N4:P4"/>
    <mergeCell ref="U4:W4"/>
    <mergeCell ref="Z4:AA4"/>
    <mergeCell ref="Z6:AA6"/>
  </mergeCells>
  <dataValidations count="2">
    <dataValidation type="list" allowBlank="1" showInputMessage="1" sqref="N48:P48 N3:P3 N12:P12 N21:P21 N30:P30 N39:P39 U48:W48 U3:W3 U12:W12 U21:W21 U30:W30 U39:W39">
      <formula1>И</formula1>
    </dataValidation>
    <dataValidation type="list" allowBlank="1" showInputMessage="1" sqref="N2 U2">
      <formula1>К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L8 R18:S21 R27:S30 R23:S25 R32:S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I1">
      <selection activeCell="U2" sqref="U2:W38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[center][b][color=#FF0000][u][size=150]КСП Химик – Сб. Мегаспорта - 0:0 (0-0)[/size][/u][/color][/b][/center]</v>
      </c>
      <c r="C2" s="171" t="s">
        <v>14</v>
      </c>
      <c r="D2" s="171"/>
      <c r="E2" s="171"/>
      <c r="F2" s="171"/>
      <c r="G2" s="172"/>
      <c r="H2" s="62"/>
      <c r="I2" s="34"/>
      <c r="J2" s="34"/>
      <c r="K2" s="34"/>
      <c r="L2" s="35"/>
      <c r="M2" s="87"/>
      <c r="N2" s="173" t="s">
        <v>70</v>
      </c>
      <c r="O2" s="154"/>
      <c r="P2" s="174"/>
      <c r="Q2" s="93"/>
      <c r="R2" s="94"/>
      <c r="S2" s="94"/>
      <c r="T2" s="95"/>
      <c r="U2" s="173" t="s">
        <v>77</v>
      </c>
      <c r="V2" s="154"/>
      <c r="W2" s="174"/>
      <c r="X2" s="34"/>
      <c r="Y2" s="34"/>
      <c r="Z2" s="37"/>
      <c r="AA2" s="38"/>
      <c r="AC2" s="107" t="str">
        <f>N3</f>
        <v>vinspetro</v>
      </c>
      <c r="AD2" s="104">
        <v>1</v>
      </c>
      <c r="AE2" s="103"/>
      <c r="AF2" s="107" t="str">
        <f>U3</f>
        <v>Математик</v>
      </c>
      <c r="AG2" s="104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51" t="s">
        <v>5</v>
      </c>
      <c r="D3" s="152"/>
      <c r="E3" s="152"/>
      <c r="F3" s="152"/>
      <c r="G3" s="153"/>
      <c r="H3" s="71" t="s">
        <v>6</v>
      </c>
      <c r="I3" s="72"/>
      <c r="J3" s="72"/>
      <c r="K3" s="40"/>
      <c r="L3" s="48"/>
      <c r="M3" s="159" t="s">
        <v>9</v>
      </c>
      <c r="N3" s="173" t="s">
        <v>71</v>
      </c>
      <c r="O3" s="154"/>
      <c r="P3" s="174"/>
      <c r="Q3" s="91"/>
      <c r="R3" s="92"/>
      <c r="S3" s="92"/>
      <c r="T3" s="92"/>
      <c r="U3" s="173" t="s">
        <v>78</v>
      </c>
      <c r="V3" s="154"/>
      <c r="W3" s="174"/>
      <c r="X3" s="34"/>
      <c r="Y3" s="34"/>
      <c r="Z3" s="116" t="str">
        <f>IF(LEN(N3)=0," ",N3)</f>
        <v>vinspetro</v>
      </c>
      <c r="AA3" s="117" t="str">
        <f>IF(LEN(U3)=0," ",U3)</f>
        <v>Математик</v>
      </c>
      <c r="AC3" s="108" t="str">
        <f>N3</f>
        <v>vinspetro</v>
      </c>
      <c r="AD3" s="105">
        <f>Z9</f>
        <v>0</v>
      </c>
      <c r="AE3" s="103"/>
      <c r="AF3" s="110" t="str">
        <f>U3</f>
        <v>Математик</v>
      </c>
      <c r="AG3" s="105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21" t="s">
        <v>0</v>
      </c>
      <c r="D4" s="122"/>
      <c r="E4" s="122"/>
      <c r="F4" s="122"/>
      <c r="G4" s="123"/>
      <c r="H4" s="54" t="s">
        <v>6</v>
      </c>
      <c r="I4" s="145" t="s">
        <v>7</v>
      </c>
      <c r="J4" s="146"/>
      <c r="K4" s="47"/>
      <c r="L4" s="47"/>
      <c r="M4" s="160"/>
      <c r="N4" s="138" t="s">
        <v>0</v>
      </c>
      <c r="O4" s="138"/>
      <c r="P4" s="139"/>
      <c r="Q4" s="98" t="s">
        <v>12</v>
      </c>
      <c r="R4" s="143" t="s">
        <v>8</v>
      </c>
      <c r="S4" s="144"/>
      <c r="T4" s="98" t="s">
        <v>12</v>
      </c>
      <c r="U4" s="138" t="s">
        <v>0</v>
      </c>
      <c r="V4" s="138"/>
      <c r="W4" s="139"/>
      <c r="X4" s="39"/>
      <c r="Y4" s="40"/>
      <c r="Z4" s="133" t="s">
        <v>3</v>
      </c>
      <c r="AA4" s="134"/>
      <c r="AC4" s="108" t="str">
        <f>N3</f>
        <v>vinspetro</v>
      </c>
      <c r="AD4" s="105">
        <f>Z7</f>
        <v>0</v>
      </c>
      <c r="AE4" s="103"/>
      <c r="AF4" s="110" t="str">
        <f>U3</f>
        <v>Математик</v>
      </c>
      <c r="AG4" s="105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Байер - Вердер - 27.04. 17:30</v>
      </c>
      <c r="C5" s="124" t="s">
        <v>34</v>
      </c>
      <c r="D5" s="125"/>
      <c r="E5" s="125"/>
      <c r="F5" s="125"/>
      <c r="G5" s="126"/>
      <c r="H5" s="54"/>
      <c r="I5" s="22"/>
      <c r="J5" s="26"/>
      <c r="K5" s="50"/>
      <c r="L5" s="21">
        <f>IF(OR(LEN(I5)=0,LEN(J5)=0),1,0)</f>
        <v>1</v>
      </c>
      <c r="M5" s="160"/>
      <c r="N5" s="7">
        <v>9</v>
      </c>
      <c r="O5" s="7">
        <v>1</v>
      </c>
      <c r="P5" s="8">
        <v>3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9</v>
      </c>
      <c r="V5" s="7">
        <v>2</v>
      </c>
      <c r="W5" s="8">
        <v>1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8">
        <f>SUM(R5:R7,R9:R11)</f>
        <v>0</v>
      </c>
      <c r="AA5" s="119">
        <f>SUM(S5:S7,S9:S11)</f>
        <v>0</v>
      </c>
      <c r="AC5" s="108" t="str">
        <f>N3</f>
        <v>vinspetro</v>
      </c>
      <c r="AD5" s="105">
        <f>COUNTIF(Q5:Q11,9)</f>
        <v>0</v>
      </c>
      <c r="AE5" s="103"/>
      <c r="AF5" s="110" t="str">
        <f>U3</f>
        <v>Математик</v>
      </c>
      <c r="AG5" s="105">
        <f>COUNTIF(T5:T11,9)</f>
        <v>0</v>
      </c>
    </row>
    <row r="6" spans="2:33" ht="13.5" customHeight="1">
      <c r="B6" s="3" t="str">
        <f>IF(L6=0,IF(X6=0,CONCATENATE(C6," - матч перенесен"),CONCATENATE(C6," - ",I6,":",J6)),C6)</f>
        <v>2. Атлетико - Реал Мадрид - 27.04. 22:00</v>
      </c>
      <c r="C6" s="124" t="s">
        <v>18</v>
      </c>
      <c r="D6" s="125"/>
      <c r="E6" s="125"/>
      <c r="F6" s="125"/>
      <c r="G6" s="126"/>
      <c r="H6" s="54"/>
      <c r="I6" s="7"/>
      <c r="J6" s="23"/>
      <c r="K6" s="51"/>
      <c r="L6" s="5">
        <f>IF(OR(LEN(I6)=0,LEN(J6)=0),1,0)</f>
        <v>1</v>
      </c>
      <c r="M6" s="160"/>
      <c r="N6" s="7">
        <v>5</v>
      </c>
      <c r="O6" s="7">
        <v>4</v>
      </c>
      <c r="P6" s="8">
        <v>8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4</v>
      </c>
      <c r="V6" s="7">
        <v>5</v>
      </c>
      <c r="W6" s="8">
        <v>8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33" t="s">
        <v>4</v>
      </c>
      <c r="AA6" s="134"/>
      <c r="AC6" s="108" t="str">
        <f>N12</f>
        <v>Black Baron</v>
      </c>
      <c r="AD6" s="105">
        <v>1</v>
      </c>
      <c r="AE6" s="103"/>
      <c r="AF6" s="108" t="str">
        <f>U12</f>
        <v>Jack-Boss</v>
      </c>
      <c r="AG6" s="105">
        <v>1</v>
      </c>
    </row>
    <row r="7" spans="2:33" ht="13.5" customHeight="1" thickBot="1">
      <c r="B7" s="3" t="str">
        <f>IF(L7=0,IF(X7=0,CONCATENATE(C7," - матч перенесен"),CONCATENATE(C7," - ",I7,":",J7)),C7)</f>
        <v>3. Лион - Сент-Этьен - 28.04. 16:00</v>
      </c>
      <c r="C7" s="124" t="s">
        <v>19</v>
      </c>
      <c r="D7" s="125"/>
      <c r="E7" s="125"/>
      <c r="F7" s="125"/>
      <c r="G7" s="126"/>
      <c r="H7" s="54"/>
      <c r="I7" s="27"/>
      <c r="J7" s="28"/>
      <c r="K7" s="52"/>
      <c r="L7" s="18">
        <f>IF(OR(LEN(I7)=0,LEN(J7)=0),1,0)</f>
        <v>1</v>
      </c>
      <c r="M7" s="160"/>
      <c r="N7" s="7">
        <v>7</v>
      </c>
      <c r="O7" s="7">
        <v>6</v>
      </c>
      <c r="P7" s="8">
        <v>2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7</v>
      </c>
      <c r="V7" s="7">
        <v>6</v>
      </c>
      <c r="W7" s="8">
        <v>3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8">
        <f>IF(Z5-AA5&gt;0,Z5-AA5,0)</f>
        <v>0</v>
      </c>
      <c r="AA7" s="119">
        <f>IF(Z5-AA5&lt;0,AA5-Z5,0)</f>
        <v>0</v>
      </c>
      <c r="AC7" s="108" t="str">
        <f>N12</f>
        <v>Black Baron</v>
      </c>
      <c r="AD7" s="105">
        <f>Z18</f>
        <v>0</v>
      </c>
      <c r="AE7" s="103"/>
      <c r="AF7" s="111" t="str">
        <f>U12</f>
        <v>Jack-Boss</v>
      </c>
      <c r="AG7" s="105">
        <f>AA18</f>
        <v>0</v>
      </c>
    </row>
    <row r="8" spans="2:33" ht="13.5" customHeight="1" thickBot="1">
      <c r="B8" s="3" t="s">
        <v>11</v>
      </c>
      <c r="C8" s="127" t="s">
        <v>1</v>
      </c>
      <c r="D8" s="128"/>
      <c r="E8" s="128"/>
      <c r="F8" s="128"/>
      <c r="G8" s="129"/>
      <c r="H8" s="54" t="s">
        <v>6</v>
      </c>
      <c r="I8" s="29"/>
      <c r="J8" s="30"/>
      <c r="K8" s="53"/>
      <c r="L8" s="6">
        <f>SUM(L5:L7,L9:L11)</f>
        <v>6</v>
      </c>
      <c r="M8" s="160"/>
      <c r="N8" s="148" t="s">
        <v>1</v>
      </c>
      <c r="O8" s="148"/>
      <c r="P8" s="149"/>
      <c r="Q8" s="20"/>
      <c r="R8" s="97"/>
      <c r="S8" s="90"/>
      <c r="T8" s="20"/>
      <c r="U8" s="148" t="s">
        <v>1</v>
      </c>
      <c r="V8" s="148"/>
      <c r="W8" s="149"/>
      <c r="X8" s="41"/>
      <c r="Y8" s="42"/>
      <c r="Z8" s="155" t="s">
        <v>13</v>
      </c>
      <c r="AA8" s="156"/>
      <c r="AC8" s="108" t="str">
        <f>N12</f>
        <v>Black Baron</v>
      </c>
      <c r="AD8" s="105">
        <f>Z16</f>
        <v>0</v>
      </c>
      <c r="AE8" s="103"/>
      <c r="AF8" s="111" t="str">
        <f>U12</f>
        <v>Jack-Boss</v>
      </c>
      <c r="AG8" s="105">
        <f>AA16</f>
        <v>0</v>
      </c>
    </row>
    <row r="9" spans="2:33" ht="13.5" customHeight="1">
      <c r="B9" s="3" t="str">
        <f>IF(L9=0,IF(X9=0,CONCATENATE(C9," - матч перенесен"),CONCATENATE(C9," - ",I9,":",J9)),C9)</f>
        <v>4. Шахтёр - Металлист - 27.04. 20:00 </v>
      </c>
      <c r="C9" s="124" t="s">
        <v>35</v>
      </c>
      <c r="D9" s="125"/>
      <c r="E9" s="125"/>
      <c r="F9" s="125"/>
      <c r="G9" s="126"/>
      <c r="H9" s="54"/>
      <c r="I9" s="22"/>
      <c r="J9" s="23"/>
      <c r="K9" s="51"/>
      <c r="L9" s="21">
        <f>IF(OR(LEN(I9)=0,LEN(J9)=0),1,0)</f>
        <v>1</v>
      </c>
      <c r="M9" s="160"/>
      <c r="N9" s="7">
        <v>8</v>
      </c>
      <c r="O9" s="7">
        <v>5</v>
      </c>
      <c r="P9" s="8">
        <v>2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7</v>
      </c>
      <c r="V9" s="7">
        <v>5</v>
      </c>
      <c r="W9" s="8">
        <v>4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8">
        <f>SUM(Q5:Q7,Q9:Q11)</f>
        <v>0</v>
      </c>
      <c r="AA9" s="119">
        <f>SUM(T5:T7,T9:T11)</f>
        <v>0</v>
      </c>
      <c r="AC9" s="108" t="str">
        <f>N12</f>
        <v>Black Baron</v>
      </c>
      <c r="AD9" s="105">
        <f>COUNTIF(Q14:Q20,9)</f>
        <v>0</v>
      </c>
      <c r="AE9" s="103"/>
      <c r="AF9" s="111" t="str">
        <f>U12</f>
        <v>Jack-Boss</v>
      </c>
      <c r="AG9" s="105">
        <f>COUNTIF(T14:T20,9)</f>
        <v>0</v>
      </c>
    </row>
    <row r="10" spans="2:33" ht="13.5" customHeight="1">
      <c r="B10" s="3" t="str">
        <f>IF(L10=0,IF(X10=0,CONCATENATE(C10," - матч перенесен"),CONCATENATE(C10," - ",I10,":",J10)),C10)</f>
        <v>5. Бреда - Аякс - 27.04. 22:45 </v>
      </c>
      <c r="C10" s="124" t="s">
        <v>36</v>
      </c>
      <c r="D10" s="125"/>
      <c r="E10" s="125"/>
      <c r="F10" s="125"/>
      <c r="G10" s="126"/>
      <c r="H10" s="54"/>
      <c r="I10" s="22"/>
      <c r="J10" s="23"/>
      <c r="K10" s="51"/>
      <c r="L10" s="5">
        <f>IF(OR(LEN(I10)=0,LEN(J10)=0),1,0)</f>
        <v>1</v>
      </c>
      <c r="M10" s="160"/>
      <c r="N10" s="7">
        <v>1</v>
      </c>
      <c r="O10" s="7">
        <v>4</v>
      </c>
      <c r="P10" s="8">
        <v>9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1</v>
      </c>
      <c r="V10" s="7">
        <v>2</v>
      </c>
      <c r="W10" s="8">
        <v>9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4"/>
      <c r="AA10" s="115"/>
      <c r="AC10" s="108" t="str">
        <f>N21</f>
        <v>Friedrich</v>
      </c>
      <c r="AD10" s="105">
        <v>1</v>
      </c>
      <c r="AE10" s="103"/>
      <c r="AF10" s="108" t="str">
        <f>U21</f>
        <v>Oksi_f</v>
      </c>
      <c r="AG10" s="105">
        <v>1</v>
      </c>
    </row>
    <row r="11" spans="2:33" ht="13.5" customHeight="1" thickBot="1">
      <c r="B11" s="3" t="str">
        <f>IF(L11=0,IF(X11=0,CONCATENATE(C11," - матч перенесен"),CONCATENATE(C11," - ",I11,":",J11)),C11)</f>
        <v>6. Торино - Ювентус - 28.04. 18:00</v>
      </c>
      <c r="C11" s="130" t="s">
        <v>37</v>
      </c>
      <c r="D11" s="131"/>
      <c r="E11" s="131"/>
      <c r="F11" s="131"/>
      <c r="G11" s="132"/>
      <c r="H11" s="54"/>
      <c r="I11" s="24"/>
      <c r="J11" s="25"/>
      <c r="K11" s="50"/>
      <c r="L11" s="18">
        <f>IF(OR(LEN(I11)=0,LEN(J11)=0),1,0)</f>
        <v>1</v>
      </c>
      <c r="M11" s="160"/>
      <c r="N11" s="7">
        <v>3</v>
      </c>
      <c r="O11" s="7">
        <v>6</v>
      </c>
      <c r="P11" s="8">
        <v>7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3</v>
      </c>
      <c r="V11" s="7">
        <v>6</v>
      </c>
      <c r="W11" s="8">
        <v>8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8" t="str">
        <f>N21</f>
        <v>Friedrich</v>
      </c>
      <c r="AD11" s="105">
        <f>Z27</f>
        <v>0</v>
      </c>
      <c r="AE11" s="103"/>
      <c r="AF11" s="111" t="str">
        <f>U21</f>
        <v>Oksi_f</v>
      </c>
      <c r="AG11" s="105">
        <f>AA27</f>
        <v>0</v>
      </c>
    </row>
    <row r="12" spans="2:33" ht="13.5" customHeight="1" thickBot="1">
      <c r="B12" s="113" t="str">
        <f>CONCATENATE(CHAR(10),"[b]Линия 1. [color=#FF0000][u]",Z3," ",CHAR(150)," ",AA3,"[/u] - ",Z5,":",AA5," [/color] (разница ",Z7,":",AA7,") (",Z9,"-",AA9,")[/b]")</f>
        <v>
[b]Линия 1. [color=#FF0000][u]vinspetro – Математик[/u] - 0:0 [/color] (разница 0:0) (0-0)[/b]</v>
      </c>
      <c r="C12" s="167" t="str">
        <f>IF(LEN(N2)=0," ",N2)</f>
        <v>КСП Химик</v>
      </c>
      <c r="D12" s="168"/>
      <c r="E12" s="168"/>
      <c r="F12" s="168"/>
      <c r="G12" s="80" t="str">
        <f>IF(LEN(U2)=0," ",U2)</f>
        <v>Сб. Мегаспорта</v>
      </c>
      <c r="H12" s="63"/>
      <c r="I12" s="40"/>
      <c r="J12" s="40"/>
      <c r="K12" s="40"/>
      <c r="L12" s="64"/>
      <c r="M12" s="160"/>
      <c r="N12" s="150" t="s">
        <v>72</v>
      </c>
      <c r="O12" s="135"/>
      <c r="P12" s="136"/>
      <c r="Q12" s="36"/>
      <c r="R12" s="36"/>
      <c r="S12" s="36"/>
      <c r="T12" s="36"/>
      <c r="U12" s="150" t="s">
        <v>79</v>
      </c>
      <c r="V12" s="135"/>
      <c r="W12" s="136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6" t="str">
        <f>IF(LEN(N12)=0," ",N12)</f>
        <v>Black Baron</v>
      </c>
      <c r="AA12" s="117" t="str">
        <f>IF(LEN(U12)=0," ",U12)</f>
        <v>Jack-Boss</v>
      </c>
      <c r="AC12" s="108" t="str">
        <f>N21</f>
        <v>Friedrich</v>
      </c>
      <c r="AD12" s="105">
        <f>Z25</f>
        <v>0</v>
      </c>
      <c r="AE12" s="103"/>
      <c r="AF12" s="111" t="str">
        <f>U21</f>
        <v>Oksi_f</v>
      </c>
      <c r="AG12" s="105">
        <f>AA25</f>
        <v>0</v>
      </c>
    </row>
    <row r="13" spans="2:33" ht="13.5" customHeight="1" thickBot="1">
      <c r="B13" s="113" t="str">
        <f>CONCATENATE("[b]Прогнозы: ",CHAR(10),"1 тайм:[/b]",CHAR(10),"1. ",N5,"-",O5,"-",P5," || ",U5,"-",V5,"-",W5)</f>
        <v>[b]Прогнозы: 
1 тайм:[/b]
1. 9-1-3 || 9-2-1</v>
      </c>
      <c r="C13" s="140" t="s">
        <v>2</v>
      </c>
      <c r="D13" s="141"/>
      <c r="E13" s="141"/>
      <c r="F13" s="141"/>
      <c r="G13" s="142"/>
      <c r="H13" s="66"/>
      <c r="I13" s="55"/>
      <c r="J13" s="55"/>
      <c r="K13" s="55"/>
      <c r="L13" s="49"/>
      <c r="M13" s="160"/>
      <c r="N13" s="138" t="s">
        <v>0</v>
      </c>
      <c r="O13" s="138"/>
      <c r="P13" s="139"/>
      <c r="Q13" s="98" t="s">
        <v>12</v>
      </c>
      <c r="R13" s="143" t="s">
        <v>8</v>
      </c>
      <c r="S13" s="144"/>
      <c r="T13" s="98" t="s">
        <v>12</v>
      </c>
      <c r="U13" s="138" t="s">
        <v>0</v>
      </c>
      <c r="V13" s="138"/>
      <c r="W13" s="139"/>
      <c r="X13" s="61"/>
      <c r="Y13" s="55"/>
      <c r="Z13" s="133" t="s">
        <v>3</v>
      </c>
      <c r="AA13" s="134"/>
      <c r="AC13" s="108" t="str">
        <f>N21</f>
        <v>Friedrich</v>
      </c>
      <c r="AD13" s="105">
        <f>COUNTIF(Q23:Q29,9)</f>
        <v>0</v>
      </c>
      <c r="AE13" s="103"/>
      <c r="AF13" s="111" t="str">
        <f>U21</f>
        <v>Oksi_f</v>
      </c>
      <c r="AG13" s="105">
        <f>COUNTIF(T23:T29,9)</f>
        <v>0</v>
      </c>
    </row>
    <row r="14" spans="2:33" ht="13.5" customHeight="1" thickBot="1">
      <c r="B14" s="113" t="str">
        <f>CONCATENATE("2. ",N6,"-",O6,"-",P6," || ",U6,"-",V6,"-",W6,CHAR(10),"3. ",N7,"-",O7,"-",P7," || ",U7,"-",V7,"-",W7)</f>
        <v>2. 5-4-8 || 4-5-8
3. 7-6-2 || 7-6-3</v>
      </c>
      <c r="C14" s="169">
        <f>SUM(Z7,Z16,Z25,Z34)</f>
        <v>0</v>
      </c>
      <c r="D14" s="170"/>
      <c r="E14" s="170"/>
      <c r="F14" s="170"/>
      <c r="G14" s="80">
        <f>SUM(AA7,AA16,AA25,AA34)</f>
        <v>0</v>
      </c>
      <c r="H14" s="66"/>
      <c r="I14" s="55"/>
      <c r="J14" s="55"/>
      <c r="K14" s="55"/>
      <c r="L14" s="49"/>
      <c r="M14" s="160"/>
      <c r="N14" s="7">
        <v>9</v>
      </c>
      <c r="O14" s="7">
        <v>3</v>
      </c>
      <c r="P14" s="8">
        <v>1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9</v>
      </c>
      <c r="V14" s="7">
        <v>2</v>
      </c>
      <c r="W14" s="8">
        <v>1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8">
        <f>SUM(R14:R16,R18:R20)</f>
        <v>0</v>
      </c>
      <c r="AA14" s="119">
        <f>SUM(S14:S16,S18:S20)</f>
        <v>0</v>
      </c>
      <c r="AC14" s="108" t="str">
        <f>N30</f>
        <v>darsal17</v>
      </c>
      <c r="AD14" s="105">
        <v>1</v>
      </c>
      <c r="AE14" s="103"/>
      <c r="AF14" s="108" t="str">
        <f>U30</f>
        <v>phenyx</v>
      </c>
      <c r="AG14" s="105">
        <v>1</v>
      </c>
    </row>
    <row r="15" spans="2:33" ht="13.5" customHeight="1">
      <c r="B15" s="113" t="str">
        <f>CONCATENATE("[b]2 тайм:[/b]",CHAR(10),"4. ",N9,"-",O9,"-",P9," || ",U9,"-",V9,"-",W9,CHAR(10),"5. ",N10,"-",O10,"-",P10," || ",U10,"-",V10,"-",W10)</f>
        <v>[b]2 тайм:[/b]
4. 8-5-2 || 7-5-4
5. 1-4-9 || 1-2-9</v>
      </c>
      <c r="C15" s="140" t="s">
        <v>13</v>
      </c>
      <c r="D15" s="141"/>
      <c r="E15" s="141"/>
      <c r="F15" s="141"/>
      <c r="G15" s="142"/>
      <c r="H15" s="67"/>
      <c r="I15" s="65"/>
      <c r="J15" s="65"/>
      <c r="K15" s="65"/>
      <c r="L15" s="68"/>
      <c r="M15" s="160"/>
      <c r="N15" s="7">
        <v>8</v>
      </c>
      <c r="O15" s="7">
        <v>2</v>
      </c>
      <c r="P15" s="8">
        <v>5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8</v>
      </c>
      <c r="V15" s="7">
        <v>5</v>
      </c>
      <c r="W15" s="8">
        <v>4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33" t="s">
        <v>4</v>
      </c>
      <c r="AA15" s="134"/>
      <c r="AC15" s="108" t="str">
        <f>N30</f>
        <v>darsal17</v>
      </c>
      <c r="AD15" s="105">
        <f>Z36</f>
        <v>0</v>
      </c>
      <c r="AE15" s="103"/>
      <c r="AF15" s="111" t="str">
        <f>U30</f>
        <v>phenyx</v>
      </c>
      <c r="AG15" s="105">
        <f>AA36</f>
        <v>0</v>
      </c>
    </row>
    <row r="16" spans="1:33" ht="13.5" customHeight="1" thickBot="1">
      <c r="A16" s="14"/>
      <c r="B16" s="113" t="str">
        <f>CONCATENATE("6. ",N11,"-",O11,"-",P11," || ",U11,"-",V11,"-",W11)</f>
        <v>6. 3-6-7 || 3-6-8</v>
      </c>
      <c r="C16" s="169">
        <f>SUM(Z9,Z18,Z27,Z36)</f>
        <v>0</v>
      </c>
      <c r="D16" s="170"/>
      <c r="E16" s="170"/>
      <c r="F16" s="170"/>
      <c r="G16" s="80">
        <f>SUM(AA9,AA18,AA27,AA36)</f>
        <v>0</v>
      </c>
      <c r="H16" s="70"/>
      <c r="I16" s="69"/>
      <c r="J16" s="69"/>
      <c r="K16" s="69"/>
      <c r="L16" s="69"/>
      <c r="M16" s="160"/>
      <c r="N16" s="7">
        <v>7</v>
      </c>
      <c r="O16" s="7">
        <v>6</v>
      </c>
      <c r="P16" s="8">
        <v>4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7</v>
      </c>
      <c r="V16" s="7">
        <v>6</v>
      </c>
      <c r="W16" s="8">
        <v>3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8">
        <f>IF(Z14-AA14&gt;0,Z14-AA14,0)</f>
        <v>0</v>
      </c>
      <c r="AA16" s="119">
        <f>IF(Z14-AA14&lt;0,AA14-Z14,0)</f>
        <v>0</v>
      </c>
      <c r="AC16" s="108" t="str">
        <f>N30</f>
        <v>darsal17</v>
      </c>
      <c r="AD16" s="105">
        <f>Z34</f>
        <v>0</v>
      </c>
      <c r="AE16" s="103"/>
      <c r="AF16" s="111" t="str">
        <f>U30</f>
        <v>phenyx</v>
      </c>
      <c r="AG16" s="105">
        <f>AA34</f>
        <v>0</v>
      </c>
    </row>
    <row r="17" spans="1:33" ht="13.5" customHeight="1" thickBot="1">
      <c r="A17" s="14"/>
      <c r="B17" s="113" t="str">
        <f>CONCATENATE(CHAR(10),"[b]Линия 2. [color=#FF0000][u]",Z12," ",CHAR(150)," ",AA12,"[/u] - ",Z14,":",AA14," [/color] (разница ",Z16,":",AA16,") (",Z18,"-",AA18,")[/b]")</f>
        <v>
[b]Линия 2. [color=#FF0000][u]Black Baron – Jack-Boss[/u]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60"/>
      <c r="N17" s="148" t="s">
        <v>1</v>
      </c>
      <c r="O17" s="148"/>
      <c r="P17" s="149"/>
      <c r="Q17" s="20"/>
      <c r="R17" s="97"/>
      <c r="S17" s="90"/>
      <c r="T17" s="20"/>
      <c r="U17" s="148" t="s">
        <v>1</v>
      </c>
      <c r="V17" s="148"/>
      <c r="W17" s="149"/>
      <c r="X17" s="31"/>
      <c r="Y17" s="16"/>
      <c r="Z17" s="155" t="s">
        <v>13</v>
      </c>
      <c r="AA17" s="156"/>
      <c r="AC17" s="108" t="str">
        <f>N30</f>
        <v>darsal17</v>
      </c>
      <c r="AD17" s="105">
        <f>COUNTIF(Q32:Q38,9)</f>
        <v>0</v>
      </c>
      <c r="AE17" s="103"/>
      <c r="AF17" s="111" t="str">
        <f>U30</f>
        <v>phenyx</v>
      </c>
      <c r="AG17" s="105">
        <f>COUNTIF(T32:T38,9)</f>
        <v>0</v>
      </c>
    </row>
    <row r="18" spans="1:33" ht="13.5" customHeight="1">
      <c r="A18" s="14"/>
      <c r="B18" s="113" t="str">
        <f>CONCATENATE("[b]Прогнозы: ",CHAR(10),"1 тайм:[/b]",CHAR(10),"1. ",N14,"-",O14,"-",P14," || ",U14,"-",V14,"-",W14)</f>
        <v>[b]Прогнозы: 
1 тайм:[/b]
1. 9-3-1 || 9-2-1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60"/>
      <c r="N18" s="7">
        <v>9</v>
      </c>
      <c r="O18" s="7">
        <v>2</v>
      </c>
      <c r="P18" s="8">
        <v>1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9</v>
      </c>
      <c r="V18" s="7">
        <v>5</v>
      </c>
      <c r="W18" s="8">
        <v>1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8">
        <f>SUM(Q14:Q16,Q18:Q20)</f>
        <v>0</v>
      </c>
      <c r="AA18" s="119">
        <f>SUM(T14:T16,T18:T20)</f>
        <v>0</v>
      </c>
      <c r="AC18" s="108" t="str">
        <f>N39</f>
        <v>Батькович</v>
      </c>
      <c r="AD18" s="105">
        <v>0</v>
      </c>
      <c r="AE18" s="103"/>
      <c r="AF18" s="108">
        <f>U39</f>
        <v>0</v>
      </c>
      <c r="AG18" s="105">
        <v>0</v>
      </c>
    </row>
    <row r="19" spans="1:33" ht="13.5" customHeight="1">
      <c r="A19" s="14"/>
      <c r="B19" s="113" t="str">
        <f>CONCATENATE("2. ",N15,"-",O15,"-",P15," || ",U15,"-",V15,"-",W15,CHAR(10),"3. ",N16,"-",O16,"-",P16," || ",U16,"-",V16,"-",W16)</f>
        <v>2. 8-2-5 || 8-5-4
3. 7-6-4 || 7-6-3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60"/>
      <c r="N19" s="7">
        <v>3</v>
      </c>
      <c r="O19" s="7">
        <v>5</v>
      </c>
      <c r="P19" s="8">
        <v>8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2</v>
      </c>
      <c r="V19" s="7">
        <v>3</v>
      </c>
      <c r="W19" s="8">
        <v>7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8" t="str">
        <f>N39</f>
        <v>Батькович</v>
      </c>
      <c r="AD19" s="105">
        <f>Z41</f>
        <v>0</v>
      </c>
      <c r="AE19" s="103"/>
      <c r="AF19" s="111">
        <f>U39</f>
        <v>0</v>
      </c>
      <c r="AG19" s="105">
        <f>AA41</f>
        <v>0</v>
      </c>
    </row>
    <row r="20" spans="1:33" ht="13.5" customHeight="1" thickBot="1">
      <c r="A20" s="14"/>
      <c r="B20" s="113" t="str">
        <f>CONCATENATE("[b]2 тайм:[/b]",CHAR(10),"4. ",N18,"-",O18,"-",P18," || ",U18,"-",V18,"-",W18,CHAR(10),"5. ",N19,"-",O19,"-",P19," || ",U19,"-",V19,"-",W19)</f>
        <v>[b]2 тайм:[/b]
4. 9-2-1 || 9-5-1
5. 3-5-8 || 2-3-7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60"/>
      <c r="N20" s="175">
        <v>4</v>
      </c>
      <c r="O20" s="7">
        <v>6</v>
      </c>
      <c r="P20" s="8">
        <v>7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75">
        <v>4</v>
      </c>
      <c r="V20" s="7">
        <v>6</v>
      </c>
      <c r="W20" s="8">
        <v>8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8" t="str">
        <f>N39</f>
        <v>Батькович</v>
      </c>
      <c r="AD20" s="105">
        <v>0</v>
      </c>
      <c r="AE20" s="103"/>
      <c r="AF20" s="111">
        <f>U39</f>
        <v>0</v>
      </c>
      <c r="AG20" s="105">
        <v>0</v>
      </c>
    </row>
    <row r="21" spans="1:33" ht="13.5" customHeight="1" thickBot="1">
      <c r="A21" s="14"/>
      <c r="B21" s="113" t="str">
        <f>CONCATENATE("6. ",N20,"-",O20,"-",P20," || ",U20,"-",V20,"-",W20)</f>
        <v>6. 4-6-7 || 4-6-8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60"/>
      <c r="N21" s="150" t="s">
        <v>73</v>
      </c>
      <c r="O21" s="135"/>
      <c r="P21" s="136"/>
      <c r="Q21" s="36"/>
      <c r="R21" s="36"/>
      <c r="S21" s="36"/>
      <c r="T21" s="36"/>
      <c r="U21" s="150" t="s">
        <v>80</v>
      </c>
      <c r="V21" s="135"/>
      <c r="W21" s="136"/>
      <c r="X21" s="55"/>
      <c r="Y21" s="55"/>
      <c r="Z21" s="116" t="str">
        <f>IF(LEN(N21)=0," ",N21)</f>
        <v>Friedrich</v>
      </c>
      <c r="AA21" s="117" t="str">
        <f>IF(LEN(U21)=0," ",U21)</f>
        <v>Oksi_f</v>
      </c>
      <c r="AC21" s="108" t="str">
        <f>N39</f>
        <v>Батькович</v>
      </c>
      <c r="AD21" s="105">
        <f>COUNTIF(Q41:Q47,9)</f>
        <v>0</v>
      </c>
      <c r="AE21" s="103"/>
      <c r="AF21" s="111">
        <f>U39</f>
        <v>0</v>
      </c>
      <c r="AG21" s="105">
        <f>COUNTIF(T41:T47,9)</f>
        <v>0</v>
      </c>
    </row>
    <row r="22" spans="1:33" ht="13.5" customHeight="1" thickBot="1">
      <c r="A22" s="14"/>
      <c r="B22" s="113" t="str">
        <f>CONCATENATE(CHAR(10),"[b]Линия 3. [color=#FF0000][u]",Z21," ",CHAR(150)," ",AA21,"[/u] - ",Z23,":",AA23," [/color] (разница ",Z25,":",AA25,") (",Z27,"-",AA27,")[/b]")</f>
        <v>
[b]Линия 3. [color=#FF0000][u]Friedrich – Oksi_f[/u]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60"/>
      <c r="N22" s="138" t="s">
        <v>0</v>
      </c>
      <c r="O22" s="138"/>
      <c r="P22" s="139"/>
      <c r="Q22" s="98" t="s">
        <v>12</v>
      </c>
      <c r="R22" s="143" t="s">
        <v>8</v>
      </c>
      <c r="S22" s="144"/>
      <c r="T22" s="98" t="s">
        <v>12</v>
      </c>
      <c r="U22" s="138" t="s">
        <v>0</v>
      </c>
      <c r="V22" s="138"/>
      <c r="W22" s="139"/>
      <c r="X22" s="55"/>
      <c r="Y22" s="55"/>
      <c r="Z22" s="133" t="s">
        <v>3</v>
      </c>
      <c r="AA22" s="134"/>
      <c r="AC22" s="108" t="str">
        <f>N48</f>
        <v>vaprol</v>
      </c>
      <c r="AD22" s="105">
        <v>0</v>
      </c>
      <c r="AE22" s="103"/>
      <c r="AF22" s="108">
        <f>U48</f>
        <v>0</v>
      </c>
      <c r="AG22" s="105">
        <v>0</v>
      </c>
    </row>
    <row r="23" spans="1:33" ht="13.5" customHeight="1">
      <c r="A23" s="14"/>
      <c r="B23" s="113" t="str">
        <f>CONCATENATE("[b]Прогнозы: ",CHAR(10),"1 тайм:[/b]",CHAR(10),"1. ",N23,"-",O23,"-",P23," || ",U23,"-",V23,"-",W23)</f>
        <v>[b]Прогнозы: 
1 тайм:[/b]
1. 9-3-1 || 9-2-1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60"/>
      <c r="N23" s="7">
        <v>9</v>
      </c>
      <c r="O23" s="7">
        <v>3</v>
      </c>
      <c r="P23" s="8">
        <v>1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9</v>
      </c>
      <c r="V23" s="7">
        <v>2</v>
      </c>
      <c r="W23" s="8">
        <v>1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8">
        <f>SUM(R23:R25,R27:R29)</f>
        <v>0</v>
      </c>
      <c r="AA23" s="119">
        <f>SUM(S23:S25,S27:S29)</f>
        <v>0</v>
      </c>
      <c r="AC23" s="108" t="str">
        <f>N48</f>
        <v>vaprol</v>
      </c>
      <c r="AD23" s="105">
        <f>Z50</f>
        <v>0</v>
      </c>
      <c r="AE23" s="103"/>
      <c r="AF23" s="111">
        <f>U48</f>
        <v>0</v>
      </c>
      <c r="AG23" s="105">
        <f>AA50</f>
        <v>0</v>
      </c>
    </row>
    <row r="24" spans="1:33" ht="13.5" customHeight="1">
      <c r="A24" s="14"/>
      <c r="B24" s="113" t="str">
        <f>CONCATENATE("2. ",N24,"-",O24,"-",P24," || ",U24,"-",V24,"-",W24,CHAR(10),"3. ",N25,"-",O25,"-",P25," || ",U25,"-",V25,"-",W25)</f>
        <v>2. 7-6-4 || 5-6-7
3. 8-5-2 || 8-4-3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60"/>
      <c r="N24" s="7">
        <v>7</v>
      </c>
      <c r="O24" s="7">
        <v>6</v>
      </c>
      <c r="P24" s="8">
        <v>4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5</v>
      </c>
      <c r="V24" s="7">
        <v>6</v>
      </c>
      <c r="W24" s="8">
        <v>7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33" t="s">
        <v>4</v>
      </c>
      <c r="AA24" s="134"/>
      <c r="AC24" s="108" t="str">
        <f>N48</f>
        <v>vaprol</v>
      </c>
      <c r="AD24" s="105">
        <v>0</v>
      </c>
      <c r="AE24" s="103"/>
      <c r="AF24" s="111">
        <f>U48</f>
        <v>0</v>
      </c>
      <c r="AG24" s="105">
        <v>0</v>
      </c>
    </row>
    <row r="25" spans="1:33" ht="13.5" customHeight="1" thickBot="1">
      <c r="A25" s="14"/>
      <c r="B25" s="113" t="str">
        <f>CONCATENATE("[b]2 тайм:[/b]",CHAR(10),"4. ",N27,"-",O27,"-",P27," || ",U27,"-",V27,"-",W27,CHAR(10),"5. ",N28,"-",O28,"-",P28," || ",U28,"-",V28,"-",W28)</f>
        <v>[b]2 тайм:[/b]
4. 8-6-2 || 8-5-3
5. 1-3-9 || 1-2-9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60"/>
      <c r="N25" s="7">
        <v>8</v>
      </c>
      <c r="O25" s="7">
        <v>5</v>
      </c>
      <c r="P25" s="8">
        <v>2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8</v>
      </c>
      <c r="V25" s="7">
        <v>4</v>
      </c>
      <c r="W25" s="8">
        <v>3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8">
        <f>IF(Z23-AA23&gt;0,Z23-AA23,0)</f>
        <v>0</v>
      </c>
      <c r="AA25" s="119">
        <f>IF(Z23-AA23&lt;0,AA23-Z23,0)</f>
        <v>0</v>
      </c>
      <c r="AC25" s="109" t="str">
        <f>N48</f>
        <v>vaprol</v>
      </c>
      <c r="AD25" s="106">
        <f>COUNTIF(Q50:Q56,9)</f>
        <v>0</v>
      </c>
      <c r="AE25" s="103"/>
      <c r="AF25" s="112">
        <f>U48</f>
        <v>0</v>
      </c>
      <c r="AG25" s="106">
        <f>COUNTIF(T50:T56,9)</f>
        <v>0</v>
      </c>
    </row>
    <row r="26" spans="1:27" ht="13.5" customHeight="1" thickBot="1">
      <c r="A26" s="14"/>
      <c r="B26" s="113" t="str">
        <f>CONCATENATE("6. ",N29,"-",O29,"-",P29," || ",U29,"-",V29,"-",W29)</f>
        <v>6. 4-5-7 || 4-6-7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60"/>
      <c r="N26" s="148" t="s">
        <v>1</v>
      </c>
      <c r="O26" s="148"/>
      <c r="P26" s="149"/>
      <c r="Q26" s="20"/>
      <c r="R26" s="97"/>
      <c r="S26" s="90"/>
      <c r="T26" s="20"/>
      <c r="U26" s="148" t="s">
        <v>1</v>
      </c>
      <c r="V26" s="148"/>
      <c r="W26" s="149"/>
      <c r="X26" s="41"/>
      <c r="Y26" s="42"/>
      <c r="Z26" s="155" t="s">
        <v>13</v>
      </c>
      <c r="AA26" s="156"/>
    </row>
    <row r="27" spans="1:27" ht="13.5" customHeight="1">
      <c r="A27" s="14"/>
      <c r="B27" s="113" t="str">
        <f>CONCATENATE(CHAR(10),"[b]Линия 4. [color=#FF0000][u]",Z30," ",CHAR(150)," ",AA30,"[/u] - ",Z32,":",AA32," [/color] (разница ",Z34,":",AA34,") (",Z36,"-",AA36,")[/b]")</f>
        <v>
[b]Линия 4. [color=#FF0000][u]darsal17 – phenyx[/u]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60"/>
      <c r="N27" s="7">
        <v>8</v>
      </c>
      <c r="O27" s="7">
        <v>6</v>
      </c>
      <c r="P27" s="8">
        <v>2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8</v>
      </c>
      <c r="V27" s="7">
        <v>5</v>
      </c>
      <c r="W27" s="8">
        <v>3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8">
        <f>SUM(Q23:Q25,Q27:Q29)</f>
        <v>0</v>
      </c>
      <c r="AA27" s="119">
        <f>SUM(T23:T25,T27:T29)</f>
        <v>0</v>
      </c>
    </row>
    <row r="28" spans="1:27" ht="13.5" customHeight="1">
      <c r="A28" s="14"/>
      <c r="B28" s="113" t="str">
        <f>CONCATENATE("[b]Прогнозы: ",CHAR(10),"1 тайм:[/b]",CHAR(10),"1. ",N32,"-",O32,"-",P32," || ",U32,"-",V32,"-",W32)</f>
        <v>[b]Прогнозы: 
1 тайм:[/b]
1. 9-2-1 || 7-3-1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60"/>
      <c r="N28" s="7">
        <v>1</v>
      </c>
      <c r="O28" s="7">
        <v>3</v>
      </c>
      <c r="P28" s="8">
        <v>9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1</v>
      </c>
      <c r="V28" s="7">
        <v>2</v>
      </c>
      <c r="W28" s="8">
        <v>9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4"/>
      <c r="B29" s="113" t="str">
        <f>CONCATENATE("2. ",N33,"-",O33,"-",P33," || ",U33,"-",V33,"-",W33,CHAR(10),"3. ",N34,"-",O34,"-",P34," || ",U34,"-",V34,"-",W34)</f>
        <v>2. 8-4-3 || 8-6-4
3. 7-5-6 || 9-5-2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60"/>
      <c r="N29" s="15">
        <v>4</v>
      </c>
      <c r="O29" s="12">
        <v>5</v>
      </c>
      <c r="P29" s="13">
        <v>7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4</v>
      </c>
      <c r="V29" s="7">
        <v>6</v>
      </c>
      <c r="W29" s="8">
        <v>7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4"/>
      <c r="B30" s="113" t="str">
        <f>CONCATENATE("[b]2 тайм:[/b]",CHAR(10),"4. ",N36,"-",O36,"-",P36," || ",U36,"-",V36,"-",W36,CHAR(10),"5. ",N37,"-",O37,"-",P37," || ",U37,"-",V37,"-",W37)</f>
        <v>[b]2 тайм:[/b]
4. 9-3-1 || 9-5-2
5. 2-5-8 || 3-4-8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60"/>
      <c r="N30" s="173" t="s">
        <v>74</v>
      </c>
      <c r="O30" s="154"/>
      <c r="P30" s="174"/>
      <c r="Q30" s="36"/>
      <c r="R30" s="36"/>
      <c r="S30" s="36"/>
      <c r="T30" s="36"/>
      <c r="U30" s="150" t="s">
        <v>81</v>
      </c>
      <c r="V30" s="135"/>
      <c r="W30" s="136"/>
      <c r="X30" s="55"/>
      <c r="Y30" s="55"/>
      <c r="Z30" s="116" t="str">
        <f>IF(LEN(N30)=0," ",N30)</f>
        <v>darsal17</v>
      </c>
      <c r="AA30" s="117" t="str">
        <f>IF(LEN(U30)=0," ",U30)</f>
        <v>phenyx</v>
      </c>
    </row>
    <row r="31" spans="1:27" ht="13.5" customHeight="1" thickBot="1">
      <c r="A31" s="14"/>
      <c r="B31" s="113" t="str">
        <f>CONCATENATE("6. ",N38,"-",O38,"-",P38," || ",U38,"-",V38,"-",W38)</f>
        <v>6. 4-6-7 || 1-6-7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60"/>
      <c r="N31" s="138" t="s">
        <v>0</v>
      </c>
      <c r="O31" s="138"/>
      <c r="P31" s="139"/>
      <c r="Q31" s="98" t="s">
        <v>12</v>
      </c>
      <c r="R31" s="143" t="s">
        <v>8</v>
      </c>
      <c r="S31" s="144"/>
      <c r="T31" s="98" t="s">
        <v>12</v>
      </c>
      <c r="U31" s="138" t="s">
        <v>0</v>
      </c>
      <c r="V31" s="138"/>
      <c r="W31" s="139"/>
      <c r="X31" s="55"/>
      <c r="Y31" s="55"/>
      <c r="Z31" s="133" t="s">
        <v>3</v>
      </c>
      <c r="AA31" s="134"/>
    </row>
    <row r="32" spans="1:27" ht="13.5" customHeight="1">
      <c r="A32" s="14"/>
      <c r="B32" s="113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60"/>
      <c r="N32" s="7">
        <v>9</v>
      </c>
      <c r="O32" s="7">
        <v>2</v>
      </c>
      <c r="P32" s="8">
        <v>1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7</v>
      </c>
      <c r="V32" s="7">
        <v>3</v>
      </c>
      <c r="W32" s="8">
        <v>1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8">
        <f>SUM(R32:R34,R36:R38)</f>
        <v>0</v>
      </c>
      <c r="AA32" s="119">
        <f>SUM(S32:S34,S36:S38)</f>
        <v>0</v>
      </c>
    </row>
    <row r="33" spans="1:27" ht="13.5" customHeight="1">
      <c r="A33" s="14"/>
      <c r="B33" s="113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[b]КСП Химик
Батькович (0) || vaprol (0)
1 тайм:[/b]
1. 9-2-1 || 9-3-2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60"/>
      <c r="N33" s="7">
        <v>8</v>
      </c>
      <c r="O33" s="7">
        <v>4</v>
      </c>
      <c r="P33" s="8">
        <v>3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8</v>
      </c>
      <c r="V33" s="7">
        <v>6</v>
      </c>
      <c r="W33" s="8">
        <v>4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33" t="s">
        <v>4</v>
      </c>
      <c r="AA33" s="134"/>
    </row>
    <row r="34" spans="1:27" ht="13.5" customHeight="1" thickBot="1">
      <c r="A34" s="14"/>
      <c r="B34" s="113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5-7-6 || 7-6-1
3. 8-4-3 || 8-5-4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60"/>
      <c r="N34" s="7">
        <v>7</v>
      </c>
      <c r="O34" s="7">
        <v>5</v>
      </c>
      <c r="P34" s="8">
        <v>6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9</v>
      </c>
      <c r="V34" s="7">
        <v>5</v>
      </c>
      <c r="W34" s="8">
        <v>2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8">
        <f>IF(Z32-AA32&gt;0,Z32-AA32,0)</f>
        <v>0</v>
      </c>
      <c r="AA34" s="119">
        <f>IF(Z32-AA32&lt;0,AA32-Z32,0)</f>
        <v>0</v>
      </c>
    </row>
    <row r="35" spans="1:27" ht="13.5" customHeight="1" thickBot="1">
      <c r="A35" s="14"/>
      <c r="B35" s="113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7-6-1 || 9-4-1
5. 2-3-9 || 2-5-8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60"/>
      <c r="N35" s="148" t="s">
        <v>1</v>
      </c>
      <c r="O35" s="148"/>
      <c r="P35" s="149"/>
      <c r="Q35" s="20"/>
      <c r="R35" s="97"/>
      <c r="S35" s="90"/>
      <c r="T35" s="20"/>
      <c r="U35" s="148" t="s">
        <v>1</v>
      </c>
      <c r="V35" s="148"/>
      <c r="W35" s="149"/>
      <c r="X35" s="41"/>
      <c r="Y35" s="42"/>
      <c r="Z35" s="155" t="s">
        <v>13</v>
      </c>
      <c r="AA35" s="156"/>
    </row>
    <row r="36" spans="1:27" ht="13.5" customHeight="1">
      <c r="A36" s="14"/>
      <c r="B36" s="113" t="str">
        <f>IF(OR(LEN(N39)=0,N39="Игрок 5")," ",IF(OR(LEN(N48)=0,N48="Игрок 6"),CONCATENATE("6. ",N47,"-",O47,"-",P47),CONCATENATE("6. ",N47,"-",O47,"-",P47," || ",N56,"-",O56,"-",P56)))</f>
        <v>6. 4-5-8 || 3-6-7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60"/>
      <c r="N36" s="7">
        <v>9</v>
      </c>
      <c r="O36" s="7">
        <v>3</v>
      </c>
      <c r="P36" s="8">
        <v>1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9</v>
      </c>
      <c r="V36" s="7">
        <v>5</v>
      </c>
      <c r="W36" s="8">
        <v>2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8">
        <f>SUM(Q32:Q34,Q36:Q38)</f>
        <v>0</v>
      </c>
      <c r="AA36" s="119">
        <f>SUM(T32:T34,T36:T38)</f>
        <v>0</v>
      </c>
    </row>
    <row r="37" spans="1:27" ht="13.5" customHeight="1">
      <c r="A37" s="14"/>
      <c r="B37" s="113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 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60"/>
      <c r="N37" s="7">
        <v>2</v>
      </c>
      <c r="O37" s="7">
        <v>5</v>
      </c>
      <c r="P37" s="8">
        <v>8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3</v>
      </c>
      <c r="V37" s="7">
        <v>4</v>
      </c>
      <c r="W37" s="8">
        <v>8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3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 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61"/>
      <c r="N38" s="12">
        <v>4</v>
      </c>
      <c r="O38" s="12">
        <v>6</v>
      </c>
      <c r="P38" s="13">
        <v>7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1</v>
      </c>
      <c r="V38" s="7">
        <v>6</v>
      </c>
      <c r="W38" s="8">
        <v>7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3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 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62" t="s">
        <v>10</v>
      </c>
      <c r="N39" s="150" t="s">
        <v>75</v>
      </c>
      <c r="O39" s="135"/>
      <c r="P39" s="136"/>
      <c r="Q39" s="36"/>
      <c r="R39" s="36"/>
      <c r="S39" s="36"/>
      <c r="T39" s="36"/>
      <c r="U39" s="150"/>
      <c r="V39" s="135"/>
      <c r="W39" s="136"/>
      <c r="X39" s="55"/>
      <c r="Y39" s="55"/>
      <c r="Z39" s="116" t="str">
        <f>IF(OR(LEN(N39)=0,N39="Игрок 5")," ",N39)</f>
        <v>Батькович</v>
      </c>
      <c r="AA39" s="117" t="str">
        <f>IF(OR(LEN(U39)=0,U39="Игрок 5")," ",U39)</f>
        <v> </v>
      </c>
    </row>
    <row r="40" spans="1:27" ht="13.5" customHeight="1" thickBot="1">
      <c r="A40" s="14"/>
      <c r="B40" s="120" t="str">
        <f>IF(OR(LEN(U39)=0,U39="Игрок 5")," ",IF(OR(LEN(U48)=0,U48="Игрок 6"),CONCATENATE("6. ",U47,"-",V47,"-",W47),CONCATENATE("6. ",U47,"-",V47,"-",W47," || ",U56,"-",V56,"-",W56)))</f>
        <v> 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63"/>
      <c r="N40" s="138" t="s">
        <v>0</v>
      </c>
      <c r="O40" s="138"/>
      <c r="P40" s="139"/>
      <c r="Q40" s="98" t="s">
        <v>12</v>
      </c>
      <c r="R40" s="73" t="s">
        <v>6</v>
      </c>
      <c r="S40" s="74"/>
      <c r="T40" s="98" t="s">
        <v>12</v>
      </c>
      <c r="U40" s="137" t="s">
        <v>0</v>
      </c>
      <c r="V40" s="138"/>
      <c r="W40" s="139"/>
      <c r="X40" s="59"/>
      <c r="Y40" s="55"/>
      <c r="Z40" s="155" t="s">
        <v>13</v>
      </c>
      <c r="AA40" s="156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63"/>
      <c r="N41" s="7">
        <v>9</v>
      </c>
      <c r="O41" s="7">
        <v>2</v>
      </c>
      <c r="P41" s="8">
        <v>1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/>
      <c r="V41" s="7"/>
      <c r="W41" s="8"/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8">
        <f>SUM(Q41:Q43,Q45:Q47)</f>
        <v>0</v>
      </c>
      <c r="AA41" s="119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63"/>
      <c r="N42" s="7">
        <v>5</v>
      </c>
      <c r="O42" s="7">
        <v>7</v>
      </c>
      <c r="P42" s="8">
        <v>6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/>
      <c r="V42" s="7"/>
      <c r="W42" s="8"/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65"/>
      <c r="AA42" s="166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63"/>
      <c r="N43" s="7">
        <v>8</v>
      </c>
      <c r="O43" s="7">
        <v>4</v>
      </c>
      <c r="P43" s="8">
        <v>3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/>
      <c r="V43" s="7"/>
      <c r="W43" s="8"/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4"/>
      <c r="AA43" s="115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63"/>
      <c r="N44" s="148" t="s">
        <v>1</v>
      </c>
      <c r="O44" s="148"/>
      <c r="P44" s="149"/>
      <c r="Q44" s="20"/>
      <c r="R44" s="77"/>
      <c r="S44" s="115"/>
      <c r="T44" s="20"/>
      <c r="U44" s="147" t="s">
        <v>1</v>
      </c>
      <c r="V44" s="148"/>
      <c r="W44" s="149"/>
      <c r="X44" s="41"/>
      <c r="Y44" s="42"/>
      <c r="Z44" s="157"/>
      <c r="AA44" s="158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63"/>
      <c r="N45" s="7">
        <v>7</v>
      </c>
      <c r="O45" s="7">
        <v>6</v>
      </c>
      <c r="P45" s="8">
        <v>1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/>
      <c r="V45" s="7"/>
      <c r="W45" s="8"/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4"/>
      <c r="AA45" s="115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63"/>
      <c r="N46" s="7">
        <v>2</v>
      </c>
      <c r="O46" s="7">
        <v>3</v>
      </c>
      <c r="P46" s="8">
        <v>9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/>
      <c r="V46" s="7"/>
      <c r="W46" s="8"/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63"/>
      <c r="N47" s="7">
        <v>4</v>
      </c>
      <c r="O47" s="7">
        <v>5</v>
      </c>
      <c r="P47" s="8">
        <v>8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/>
      <c r="V47" s="7"/>
      <c r="W47" s="8"/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63"/>
      <c r="N48" s="150" t="s">
        <v>76</v>
      </c>
      <c r="O48" s="135"/>
      <c r="P48" s="136"/>
      <c r="Q48" s="36"/>
      <c r="R48" s="36"/>
      <c r="S48" s="36"/>
      <c r="T48" s="90"/>
      <c r="U48" s="150"/>
      <c r="V48" s="135"/>
      <c r="W48" s="136"/>
      <c r="X48" s="55"/>
      <c r="Y48" s="55"/>
      <c r="Z48" s="116" t="str">
        <f>IF(OR(LEN(N48)=0,N48="Игрок 6")," ",N48)</f>
        <v>vaprol</v>
      </c>
      <c r="AA48" s="117" t="str">
        <f>IF(OR(LEN(U48)=0,U48="Игрок 6")," ",U48)</f>
        <v> 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63"/>
      <c r="N49" s="138" t="s">
        <v>0</v>
      </c>
      <c r="O49" s="138"/>
      <c r="P49" s="139"/>
      <c r="Q49" s="98" t="s">
        <v>12</v>
      </c>
      <c r="R49" s="73" t="s">
        <v>6</v>
      </c>
      <c r="S49" s="74"/>
      <c r="T49" s="98" t="s">
        <v>12</v>
      </c>
      <c r="U49" s="137" t="s">
        <v>0</v>
      </c>
      <c r="V49" s="138"/>
      <c r="W49" s="139"/>
      <c r="X49" s="55"/>
      <c r="Y49" s="55"/>
      <c r="Z49" s="155" t="s">
        <v>13</v>
      </c>
      <c r="AA49" s="156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63"/>
      <c r="N50" s="7">
        <v>9</v>
      </c>
      <c r="O50" s="7">
        <v>3</v>
      </c>
      <c r="P50" s="8">
        <v>2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/>
      <c r="V50" s="7"/>
      <c r="W50" s="8"/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8">
        <f>SUM(Q50:Q52,Q54:Q56)</f>
        <v>0</v>
      </c>
      <c r="AA50" s="119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63"/>
      <c r="N51" s="7">
        <v>7</v>
      </c>
      <c r="O51" s="7">
        <v>6</v>
      </c>
      <c r="P51" s="8">
        <v>1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/>
      <c r="V51" s="7"/>
      <c r="W51" s="8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65"/>
      <c r="AA51" s="166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63"/>
      <c r="N52" s="7">
        <v>8</v>
      </c>
      <c r="O52" s="7">
        <v>5</v>
      </c>
      <c r="P52" s="8">
        <v>4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/>
      <c r="V52" s="7"/>
      <c r="W52" s="8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4"/>
      <c r="AA52" s="115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63"/>
      <c r="N53" s="148" t="s">
        <v>1</v>
      </c>
      <c r="O53" s="148"/>
      <c r="P53" s="149"/>
      <c r="Q53" s="20"/>
      <c r="R53" s="77"/>
      <c r="S53" s="115"/>
      <c r="T53" s="20"/>
      <c r="U53" s="147" t="s">
        <v>1</v>
      </c>
      <c r="V53" s="148"/>
      <c r="W53" s="149"/>
      <c r="X53" s="41"/>
      <c r="Y53" s="42"/>
      <c r="Z53" s="157"/>
      <c r="AA53" s="158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63"/>
      <c r="N54" s="7">
        <v>9</v>
      </c>
      <c r="O54" s="7">
        <v>4</v>
      </c>
      <c r="P54" s="8">
        <v>1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/>
      <c r="V54" s="7"/>
      <c r="W54" s="8"/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4"/>
      <c r="AA54" s="115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63"/>
      <c r="N55" s="7">
        <v>2</v>
      </c>
      <c r="O55" s="7">
        <v>5</v>
      </c>
      <c r="P55" s="8">
        <v>8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/>
      <c r="V55" s="7"/>
      <c r="W55" s="8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64"/>
      <c r="N56" s="7">
        <v>3</v>
      </c>
      <c r="O56" s="7">
        <v>6</v>
      </c>
      <c r="P56" s="8">
        <v>7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/>
      <c r="V56" s="12"/>
      <c r="W56" s="13"/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31:P31"/>
    <mergeCell ref="R31:S31"/>
    <mergeCell ref="U31:W31"/>
    <mergeCell ref="Z31:AA31"/>
    <mergeCell ref="Z33:AA33"/>
    <mergeCell ref="N35:P35"/>
    <mergeCell ref="U35:W35"/>
    <mergeCell ref="Z35:AA35"/>
    <mergeCell ref="Z24:AA24"/>
    <mergeCell ref="N26:P26"/>
    <mergeCell ref="U26:W26"/>
    <mergeCell ref="Z26:AA26"/>
    <mergeCell ref="N30:P30"/>
    <mergeCell ref="U30:W30"/>
    <mergeCell ref="N21:P21"/>
    <mergeCell ref="U21:W21"/>
    <mergeCell ref="N22:P22"/>
    <mergeCell ref="R22:S22"/>
    <mergeCell ref="U22:W22"/>
    <mergeCell ref="Z22:AA22"/>
    <mergeCell ref="Z13:AA13"/>
    <mergeCell ref="C14:F14"/>
    <mergeCell ref="C15:G15"/>
    <mergeCell ref="Z15:AA15"/>
    <mergeCell ref="C16:F16"/>
    <mergeCell ref="N17:P17"/>
    <mergeCell ref="U17:W17"/>
    <mergeCell ref="Z17:AA17"/>
    <mergeCell ref="C12:F12"/>
    <mergeCell ref="N12:P12"/>
    <mergeCell ref="U12:W12"/>
    <mergeCell ref="C13:G13"/>
    <mergeCell ref="N13:P13"/>
    <mergeCell ref="R13:S13"/>
    <mergeCell ref="U13:W13"/>
    <mergeCell ref="U4:W4"/>
    <mergeCell ref="Z4:AA4"/>
    <mergeCell ref="Z6:AA6"/>
    <mergeCell ref="N8:P8"/>
    <mergeCell ref="U8:W8"/>
    <mergeCell ref="Z8:AA8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</mergeCells>
  <dataValidations count="2">
    <dataValidation type="list" allowBlank="1" showInputMessage="1" sqref="N30:P30 N48:P48 N3:P3 N12:P12 N21:P21 N39:P39 U3:W3 U12:W12 U21:W21 U30:W30">
      <formula1>И</formula1>
    </dataValidation>
    <dataValidation type="list" allowBlank="1" showInputMessage="1" sqref="N2 U2">
      <formula1>К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D1">
      <selection activeCell="D31" sqref="D31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[center][b][color=#FF0000][u][size=150]КСП Торпедо – СФП Football.By - 0:0 (0-0)[/size][/u][/color][/b][/center]</v>
      </c>
      <c r="C2" s="171" t="s">
        <v>15</v>
      </c>
      <c r="D2" s="171"/>
      <c r="E2" s="171"/>
      <c r="F2" s="171"/>
      <c r="G2" s="172"/>
      <c r="H2" s="62"/>
      <c r="I2" s="34"/>
      <c r="J2" s="34"/>
      <c r="K2" s="34"/>
      <c r="L2" s="35"/>
      <c r="M2" s="87"/>
      <c r="N2" s="173" t="s">
        <v>50</v>
      </c>
      <c r="O2" s="154"/>
      <c r="P2" s="174"/>
      <c r="Q2" s="93"/>
      <c r="R2" s="94"/>
      <c r="S2" s="94"/>
      <c r="T2" s="95"/>
      <c r="U2" s="173" t="s">
        <v>45</v>
      </c>
      <c r="V2" s="154"/>
      <c r="W2" s="174"/>
      <c r="X2" s="34"/>
      <c r="Y2" s="34"/>
      <c r="Z2" s="37"/>
      <c r="AA2" s="38"/>
      <c r="AC2" s="107" t="str">
        <f>N3</f>
        <v>raptoroff</v>
      </c>
      <c r="AD2" s="104">
        <v>1</v>
      </c>
      <c r="AE2" s="103"/>
      <c r="AF2" s="107" t="str">
        <f>U3</f>
        <v>Angel527</v>
      </c>
      <c r="AG2" s="104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51" t="s">
        <v>5</v>
      </c>
      <c r="D3" s="152"/>
      <c r="E3" s="152"/>
      <c r="F3" s="152"/>
      <c r="G3" s="153"/>
      <c r="H3" s="71" t="s">
        <v>6</v>
      </c>
      <c r="I3" s="72"/>
      <c r="J3" s="72"/>
      <c r="K3" s="40"/>
      <c r="L3" s="48"/>
      <c r="M3" s="159" t="s">
        <v>9</v>
      </c>
      <c r="N3" s="173" t="s">
        <v>51</v>
      </c>
      <c r="O3" s="154"/>
      <c r="P3" s="174"/>
      <c r="Q3" s="91"/>
      <c r="R3" s="92"/>
      <c r="S3" s="92"/>
      <c r="T3" s="92"/>
      <c r="U3" s="173" t="s">
        <v>46</v>
      </c>
      <c r="V3" s="154"/>
      <c r="W3" s="174"/>
      <c r="X3" s="34"/>
      <c r="Y3" s="34"/>
      <c r="Z3" s="116" t="str">
        <f>IF(LEN(N3)=0," ",N3)</f>
        <v>raptoroff</v>
      </c>
      <c r="AA3" s="117" t="str">
        <f>IF(LEN(U3)=0," ",U3)</f>
        <v>Angel527</v>
      </c>
      <c r="AC3" s="108" t="str">
        <f>N3</f>
        <v>raptoroff</v>
      </c>
      <c r="AD3" s="105">
        <f>Z9</f>
        <v>0</v>
      </c>
      <c r="AE3" s="103"/>
      <c r="AF3" s="110" t="str">
        <f>U3</f>
        <v>Angel527</v>
      </c>
      <c r="AG3" s="105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21" t="s">
        <v>0</v>
      </c>
      <c r="D4" s="122"/>
      <c r="E4" s="122"/>
      <c r="F4" s="122"/>
      <c r="G4" s="123"/>
      <c r="H4" s="54" t="s">
        <v>6</v>
      </c>
      <c r="I4" s="145" t="s">
        <v>7</v>
      </c>
      <c r="J4" s="146"/>
      <c r="K4" s="47"/>
      <c r="L4" s="47"/>
      <c r="M4" s="160"/>
      <c r="N4" s="138" t="s">
        <v>0</v>
      </c>
      <c r="O4" s="138"/>
      <c r="P4" s="139"/>
      <c r="Q4" s="98" t="s">
        <v>12</v>
      </c>
      <c r="R4" s="143" t="s">
        <v>8</v>
      </c>
      <c r="S4" s="144"/>
      <c r="T4" s="98" t="s">
        <v>12</v>
      </c>
      <c r="U4" s="138" t="s">
        <v>0</v>
      </c>
      <c r="V4" s="138"/>
      <c r="W4" s="139"/>
      <c r="X4" s="39"/>
      <c r="Y4" s="40"/>
      <c r="Z4" s="133" t="s">
        <v>3</v>
      </c>
      <c r="AA4" s="134"/>
      <c r="AC4" s="108" t="str">
        <f>N3</f>
        <v>raptoroff</v>
      </c>
      <c r="AD4" s="105">
        <f>Z7</f>
        <v>0</v>
      </c>
      <c r="AE4" s="103"/>
      <c r="AF4" s="110" t="str">
        <f>U3</f>
        <v>Angel527</v>
      </c>
      <c r="AG4" s="105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Лорьян - Марсель - 27.04. 19:00 </v>
      </c>
      <c r="C5" s="124" t="s">
        <v>28</v>
      </c>
      <c r="D5" s="125"/>
      <c r="E5" s="125"/>
      <c r="F5" s="125"/>
      <c r="G5" s="126"/>
      <c r="H5" s="54"/>
      <c r="I5" s="22"/>
      <c r="J5" s="26"/>
      <c r="K5" s="50"/>
      <c r="L5" s="21">
        <f>IF(OR(LEN(I5)=0,LEN(J5)=0),1,0)</f>
        <v>1</v>
      </c>
      <c r="M5" s="160"/>
      <c r="N5" s="7">
        <v>1</v>
      </c>
      <c r="O5" s="7">
        <v>4</v>
      </c>
      <c r="P5" s="8">
        <v>7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1</v>
      </c>
      <c r="V5" s="7">
        <v>2</v>
      </c>
      <c r="W5" s="8">
        <v>7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8">
        <f>SUM(R5:R7,R9:R11)</f>
        <v>0</v>
      </c>
      <c r="AA5" s="119">
        <f>SUM(S5:S7,S9:S11)</f>
        <v>0</v>
      </c>
      <c r="AC5" s="108" t="str">
        <f>N3</f>
        <v>raptoroff</v>
      </c>
      <c r="AD5" s="105">
        <f>COUNTIF(Q5:Q11,9)</f>
        <v>0</v>
      </c>
      <c r="AE5" s="103"/>
      <c r="AF5" s="110" t="str">
        <f>U3</f>
        <v>Angel527</v>
      </c>
      <c r="AG5" s="105">
        <f>COUNTIF(T5:T11,9)</f>
        <v>0</v>
      </c>
    </row>
    <row r="6" spans="2:33" ht="13.5" customHeight="1">
      <c r="B6" s="3" t="str">
        <f>IF(L6=0,IF(X6=0,CONCATENATE(C6," - матч перенесен"),CONCATENATE(C6," - ",I6,":",J6)),C6)</f>
        <v>2. Лион - Сент-Этьен - 28.04. 16:00</v>
      </c>
      <c r="C6" s="124" t="s">
        <v>29</v>
      </c>
      <c r="D6" s="125"/>
      <c r="E6" s="125"/>
      <c r="F6" s="125"/>
      <c r="G6" s="126"/>
      <c r="H6" s="54"/>
      <c r="I6" s="7"/>
      <c r="J6" s="23"/>
      <c r="K6" s="51"/>
      <c r="L6" s="5">
        <f>IF(OR(LEN(I6)=0,LEN(J6)=0),1,0)</f>
        <v>1</v>
      </c>
      <c r="M6" s="160"/>
      <c r="N6" s="7">
        <v>8</v>
      </c>
      <c r="O6" s="7">
        <v>5</v>
      </c>
      <c r="P6" s="8">
        <v>2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5</v>
      </c>
      <c r="V6" s="7">
        <v>3</v>
      </c>
      <c r="W6" s="8">
        <v>8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33" t="s">
        <v>4</v>
      </c>
      <c r="AA6" s="134"/>
      <c r="AC6" s="108" t="str">
        <f>N12</f>
        <v>ESI2607</v>
      </c>
      <c r="AD6" s="105">
        <v>1</v>
      </c>
      <c r="AE6" s="103"/>
      <c r="AF6" s="108" t="str">
        <f>U12</f>
        <v>Hryv</v>
      </c>
      <c r="AG6" s="105">
        <v>1</v>
      </c>
    </row>
    <row r="7" spans="2:33" ht="13.5" customHeight="1" thickBot="1">
      <c r="B7" s="3" t="str">
        <f>IF(L7=0,IF(X7=0,CONCATENATE(C7," - матч перенесен"),CONCATENATE(C7," - ",I7,":",J7)),C7)</f>
        <v>3. Рубин - ЦСКА - 28.04. 14:00</v>
      </c>
      <c r="C7" s="124" t="s">
        <v>30</v>
      </c>
      <c r="D7" s="125"/>
      <c r="E7" s="125"/>
      <c r="F7" s="125"/>
      <c r="G7" s="126"/>
      <c r="H7" s="54"/>
      <c r="I7" s="27"/>
      <c r="J7" s="28"/>
      <c r="K7" s="52"/>
      <c r="L7" s="18">
        <f>IF(OR(LEN(I7)=0,LEN(J7)=0),1,0)</f>
        <v>1</v>
      </c>
      <c r="M7" s="160"/>
      <c r="N7" s="7">
        <v>3</v>
      </c>
      <c r="O7" s="7">
        <v>9</v>
      </c>
      <c r="P7" s="8">
        <v>6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6</v>
      </c>
      <c r="V7" s="7">
        <v>4</v>
      </c>
      <c r="W7" s="8">
        <v>9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8">
        <f>IF(Z5-AA5&gt;0,Z5-AA5,0)</f>
        <v>0</v>
      </c>
      <c r="AA7" s="119">
        <f>IF(Z5-AA5&lt;0,AA5-Z5,0)</f>
        <v>0</v>
      </c>
      <c r="AC7" s="108" t="str">
        <f>N12</f>
        <v>ESI2607</v>
      </c>
      <c r="AD7" s="105">
        <f>Z18</f>
        <v>0</v>
      </c>
      <c r="AE7" s="103"/>
      <c r="AF7" s="111" t="str">
        <f>U12</f>
        <v>Hryv</v>
      </c>
      <c r="AG7" s="105">
        <f>AA18</f>
        <v>0</v>
      </c>
    </row>
    <row r="8" spans="2:33" ht="13.5" customHeight="1" thickBot="1">
      <c r="B8" s="3" t="s">
        <v>11</v>
      </c>
      <c r="C8" s="127" t="s">
        <v>1</v>
      </c>
      <c r="D8" s="128"/>
      <c r="E8" s="128"/>
      <c r="F8" s="128"/>
      <c r="G8" s="129"/>
      <c r="H8" s="54" t="s">
        <v>6</v>
      </c>
      <c r="I8" s="29"/>
      <c r="J8" s="30"/>
      <c r="K8" s="53"/>
      <c r="L8" s="6">
        <f>SUM(L5:L7,L9:L11)</f>
        <v>6</v>
      </c>
      <c r="M8" s="160"/>
      <c r="N8" s="148" t="s">
        <v>1</v>
      </c>
      <c r="O8" s="148"/>
      <c r="P8" s="149"/>
      <c r="Q8" s="20"/>
      <c r="R8" s="97"/>
      <c r="S8" s="90"/>
      <c r="T8" s="20"/>
      <c r="U8" s="148" t="s">
        <v>1</v>
      </c>
      <c r="V8" s="148"/>
      <c r="W8" s="149"/>
      <c r="X8" s="41"/>
      <c r="Y8" s="42"/>
      <c r="Z8" s="155" t="s">
        <v>13</v>
      </c>
      <c r="AA8" s="156"/>
      <c r="AC8" s="108" t="str">
        <f>N12</f>
        <v>ESI2607</v>
      </c>
      <c r="AD8" s="105">
        <f>Z16</f>
        <v>0</v>
      </c>
      <c r="AE8" s="103"/>
      <c r="AF8" s="111" t="str">
        <f>U12</f>
        <v>Hryv</v>
      </c>
      <c r="AG8" s="105">
        <f>AA16</f>
        <v>0</v>
      </c>
    </row>
    <row r="9" spans="2:33" ht="13.5" customHeight="1">
      <c r="B9" s="3" t="str">
        <f>IF(L9=0,IF(X9=0,CONCATENATE(C9," - матч перенесен"),CONCATENATE(C9," - ",I9,":",J9)),C9)</f>
        <v>1. Кубань - Зенит - 28.04. 14:00</v>
      </c>
      <c r="C9" s="124" t="s">
        <v>31</v>
      </c>
      <c r="D9" s="125"/>
      <c r="E9" s="125"/>
      <c r="F9" s="125"/>
      <c r="G9" s="126"/>
      <c r="H9" s="54"/>
      <c r="I9" s="22"/>
      <c r="J9" s="23"/>
      <c r="K9" s="51"/>
      <c r="L9" s="21">
        <f>IF(OR(LEN(I9)=0,LEN(J9)=0),1,0)</f>
        <v>1</v>
      </c>
      <c r="M9" s="160"/>
      <c r="N9" s="7">
        <v>2</v>
      </c>
      <c r="O9" s="7">
        <v>7</v>
      </c>
      <c r="P9" s="8">
        <v>5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2</v>
      </c>
      <c r="V9" s="7">
        <v>6</v>
      </c>
      <c r="W9" s="8">
        <v>9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8">
        <f>SUM(Q5:Q7,Q9:Q11)</f>
        <v>0</v>
      </c>
      <c r="AA9" s="119">
        <f>SUM(T5:T7,T9:T11)</f>
        <v>0</v>
      </c>
      <c r="AC9" s="108" t="str">
        <f>N12</f>
        <v>ESI2607</v>
      </c>
      <c r="AD9" s="105">
        <f>COUNTIF(Q14:Q20,9)</f>
        <v>0</v>
      </c>
      <c r="AE9" s="103"/>
      <c r="AF9" s="111" t="str">
        <f>U12</f>
        <v>Hryv</v>
      </c>
      <c r="AG9" s="105">
        <f>COUNTIF(T14:T20,9)</f>
        <v>0</v>
      </c>
    </row>
    <row r="10" spans="2:33" ht="13.5" customHeight="1">
      <c r="B10" s="3" t="str">
        <f>IF(L10=0,IF(X10=0,CONCATENATE(C10," - матч перенесен"),CONCATENATE(C10," - ",I10,":",J10)),C10)</f>
        <v>2. Сампдория - Фиорентина - 28.04. 17:00 </v>
      </c>
      <c r="C10" s="124" t="s">
        <v>32</v>
      </c>
      <c r="D10" s="125"/>
      <c r="E10" s="125"/>
      <c r="F10" s="125"/>
      <c r="G10" s="126"/>
      <c r="H10" s="54"/>
      <c r="I10" s="22"/>
      <c r="J10" s="23"/>
      <c r="K10" s="51"/>
      <c r="L10" s="5">
        <f>IF(OR(LEN(I10)=0,LEN(J10)=0),1,0)</f>
        <v>1</v>
      </c>
      <c r="M10" s="160"/>
      <c r="N10" s="7">
        <v>1</v>
      </c>
      <c r="O10" s="7">
        <v>3</v>
      </c>
      <c r="P10" s="8">
        <v>9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3</v>
      </c>
      <c r="V10" s="7">
        <v>1</v>
      </c>
      <c r="W10" s="8">
        <v>5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4"/>
      <c r="AA10" s="115"/>
      <c r="AC10" s="108" t="str">
        <f>N21</f>
        <v>Sergo</v>
      </c>
      <c r="AD10" s="105">
        <v>1</v>
      </c>
      <c r="AE10" s="103"/>
      <c r="AF10" s="108" t="str">
        <f>U21</f>
        <v>Сережик</v>
      </c>
      <c r="AG10" s="105">
        <v>1</v>
      </c>
    </row>
    <row r="11" spans="2:33" ht="13.5" customHeight="1" thickBot="1">
      <c r="B11" s="3" t="str">
        <f>IF(L11=0,IF(X11=0,CONCATENATE(C11," - матч перенесен"),CONCATENATE(C11," - ",I11,":",J11)),C11)</f>
        <v>3. Спартак Москва - Анжи - 28.04. 14:00</v>
      </c>
      <c r="C11" s="130" t="s">
        <v>33</v>
      </c>
      <c r="D11" s="131"/>
      <c r="E11" s="131"/>
      <c r="F11" s="131"/>
      <c r="G11" s="132"/>
      <c r="H11" s="54"/>
      <c r="I11" s="24"/>
      <c r="J11" s="25"/>
      <c r="K11" s="50"/>
      <c r="L11" s="18">
        <f>IF(OR(LEN(I11)=0,LEN(J11)=0),1,0)</f>
        <v>1</v>
      </c>
      <c r="M11" s="160"/>
      <c r="N11" s="15">
        <v>8</v>
      </c>
      <c r="O11" s="12">
        <v>4</v>
      </c>
      <c r="P11" s="13">
        <v>6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7</v>
      </c>
      <c r="V11" s="7">
        <v>4</v>
      </c>
      <c r="W11" s="8">
        <v>8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8" t="str">
        <f>N21</f>
        <v>Sergo</v>
      </c>
      <c r="AD11" s="105">
        <f>Z27</f>
        <v>0</v>
      </c>
      <c r="AE11" s="103"/>
      <c r="AF11" s="111" t="str">
        <f>U21</f>
        <v>Сережик</v>
      </c>
      <c r="AG11" s="105">
        <f>AA27</f>
        <v>0</v>
      </c>
    </row>
    <row r="12" spans="2:33" ht="13.5" customHeight="1" thickBot="1">
      <c r="B12" s="113" t="str">
        <f>CONCATENATE(CHAR(10),"[b]Линия 1. [color=#FF0000][u]",Z3," ",CHAR(150)," ",AA3,"[/u] - ",Z5,":",AA5," [/color] (разница ",Z7,":",AA7,") (",Z9,"-",AA9,")[/b]")</f>
        <v>
[b]Линия 1. [color=#FF0000][u]raptoroff – Angel527[/u] - 0:0 [/color] (разница 0:0) (0-0)[/b]</v>
      </c>
      <c r="C12" s="167" t="str">
        <f>IF(LEN(N2)=0," ",N2)</f>
        <v>КСП Торпедо</v>
      </c>
      <c r="D12" s="168"/>
      <c r="E12" s="168"/>
      <c r="F12" s="168"/>
      <c r="G12" s="80" t="str">
        <f>IF(LEN(U2)=0," ",U2)</f>
        <v>СФП Football.By</v>
      </c>
      <c r="H12" s="63"/>
      <c r="I12" s="40"/>
      <c r="J12" s="40"/>
      <c r="K12" s="40"/>
      <c r="L12" s="64"/>
      <c r="M12" s="160"/>
      <c r="N12" s="150" t="s">
        <v>52</v>
      </c>
      <c r="O12" s="135"/>
      <c r="P12" s="136"/>
      <c r="Q12" s="36"/>
      <c r="R12" s="36"/>
      <c r="S12" s="36"/>
      <c r="T12" s="36"/>
      <c r="U12" s="150" t="s">
        <v>47</v>
      </c>
      <c r="V12" s="135"/>
      <c r="W12" s="136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6" t="str">
        <f>IF(LEN(N12)=0," ",N12)</f>
        <v>ESI2607</v>
      </c>
      <c r="AA12" s="117" t="str">
        <f>IF(LEN(U12)=0," ",U12)</f>
        <v>Hryv</v>
      </c>
      <c r="AC12" s="108" t="str">
        <f>N21</f>
        <v>Sergo</v>
      </c>
      <c r="AD12" s="105">
        <f>Z25</f>
        <v>0</v>
      </c>
      <c r="AE12" s="103"/>
      <c r="AF12" s="111" t="str">
        <f>U21</f>
        <v>Сережик</v>
      </c>
      <c r="AG12" s="105">
        <f>AA25</f>
        <v>0</v>
      </c>
    </row>
    <row r="13" spans="2:33" ht="13.5" customHeight="1" thickBot="1">
      <c r="B13" s="113" t="str">
        <f>CONCATENATE("[b]Прогнозы: ",CHAR(10),"1 тайм:[/b]",CHAR(10),"1. ",N5,"-",O5,"-",P5," || ",U5,"-",V5,"-",W5)</f>
        <v>[b]Прогнозы: 
1 тайм:[/b]
1. 1-4-7 || 1-2-7</v>
      </c>
      <c r="C13" s="140" t="s">
        <v>2</v>
      </c>
      <c r="D13" s="141"/>
      <c r="E13" s="141"/>
      <c r="F13" s="141"/>
      <c r="G13" s="142"/>
      <c r="H13" s="66"/>
      <c r="I13" s="55"/>
      <c r="J13" s="55"/>
      <c r="K13" s="55"/>
      <c r="L13" s="49"/>
      <c r="M13" s="160"/>
      <c r="N13" s="138" t="s">
        <v>0</v>
      </c>
      <c r="O13" s="138"/>
      <c r="P13" s="139"/>
      <c r="Q13" s="98" t="s">
        <v>12</v>
      </c>
      <c r="R13" s="143" t="s">
        <v>8</v>
      </c>
      <c r="S13" s="144"/>
      <c r="T13" s="98" t="s">
        <v>12</v>
      </c>
      <c r="U13" s="138" t="s">
        <v>0</v>
      </c>
      <c r="V13" s="138"/>
      <c r="W13" s="139"/>
      <c r="X13" s="61"/>
      <c r="Y13" s="55"/>
      <c r="Z13" s="133" t="s">
        <v>3</v>
      </c>
      <c r="AA13" s="134"/>
      <c r="AC13" s="108" t="str">
        <f>N21</f>
        <v>Sergo</v>
      </c>
      <c r="AD13" s="105">
        <f>COUNTIF(Q23:Q29,9)</f>
        <v>0</v>
      </c>
      <c r="AE13" s="103"/>
      <c r="AF13" s="111" t="str">
        <f>U21</f>
        <v>Сережик</v>
      </c>
      <c r="AG13" s="105">
        <f>COUNTIF(T23:T29,9)</f>
        <v>0</v>
      </c>
    </row>
    <row r="14" spans="2:33" ht="13.5" customHeight="1" thickBot="1">
      <c r="B14" s="113" t="str">
        <f>CONCATENATE("2. ",N6,"-",O6,"-",P6," || ",U6,"-",V6,"-",W6,CHAR(10),"3. ",N7,"-",O7,"-",P7," || ",U7,"-",V7,"-",W7)</f>
        <v>2. 8-5-2 || 5-3-8
3. 3-9-6 || 6-4-9</v>
      </c>
      <c r="C14" s="169">
        <f>SUM(Z7,Z16,Z25,Z34)</f>
        <v>0</v>
      </c>
      <c r="D14" s="170"/>
      <c r="E14" s="170"/>
      <c r="F14" s="170"/>
      <c r="G14" s="80">
        <f>SUM(AA7,AA16,AA25,AA34)</f>
        <v>0</v>
      </c>
      <c r="H14" s="66"/>
      <c r="I14" s="55"/>
      <c r="J14" s="55"/>
      <c r="K14" s="55"/>
      <c r="L14" s="49"/>
      <c r="M14" s="160"/>
      <c r="N14" s="7">
        <v>2</v>
      </c>
      <c r="O14" s="7">
        <v>5</v>
      </c>
      <c r="P14" s="8">
        <v>7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3</v>
      </c>
      <c r="V14" s="7">
        <v>8</v>
      </c>
      <c r="W14" s="8">
        <v>4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8">
        <f>SUM(R14:R16,R18:R20)</f>
        <v>0</v>
      </c>
      <c r="AA14" s="119">
        <f>SUM(S14:S16,S18:S20)</f>
        <v>0</v>
      </c>
      <c r="AC14" s="108" t="str">
        <f>N30</f>
        <v>Fatalist</v>
      </c>
      <c r="AD14" s="105">
        <v>1</v>
      </c>
      <c r="AE14" s="103"/>
      <c r="AF14" s="108" t="str">
        <f>U30</f>
        <v>Фолк</v>
      </c>
      <c r="AG14" s="105">
        <v>1</v>
      </c>
    </row>
    <row r="15" spans="2:33" ht="13.5" customHeight="1">
      <c r="B15" s="113" t="str">
        <f>CONCATENATE("[b]2 тайм:[/b]",CHAR(10),"4. ",N9,"-",O9,"-",P9," || ",U9,"-",V9,"-",W9,CHAR(10),"5. ",N10,"-",O10,"-",P10," || ",U10,"-",V10,"-",W10)</f>
        <v>[b]2 тайм:[/b]
4. 2-7-5 || 2-6-9
5. 1-3-9 || 3-1-5</v>
      </c>
      <c r="C15" s="140" t="s">
        <v>13</v>
      </c>
      <c r="D15" s="141"/>
      <c r="E15" s="141"/>
      <c r="F15" s="141"/>
      <c r="G15" s="142"/>
      <c r="H15" s="67"/>
      <c r="I15" s="65"/>
      <c r="J15" s="65"/>
      <c r="K15" s="65"/>
      <c r="L15" s="68"/>
      <c r="M15" s="160"/>
      <c r="N15" s="7">
        <v>9</v>
      </c>
      <c r="O15" s="7">
        <v>3</v>
      </c>
      <c r="P15" s="8">
        <v>1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9</v>
      </c>
      <c r="V15" s="7">
        <v>2</v>
      </c>
      <c r="W15" s="8">
        <v>1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33" t="s">
        <v>4</v>
      </c>
      <c r="AA15" s="134"/>
      <c r="AC15" s="108" t="str">
        <f>N30</f>
        <v>Fatalist</v>
      </c>
      <c r="AD15" s="105">
        <f>Z36</f>
        <v>0</v>
      </c>
      <c r="AE15" s="103"/>
      <c r="AF15" s="111" t="str">
        <f>U30</f>
        <v>Фолк</v>
      </c>
      <c r="AG15" s="105">
        <f>AA36</f>
        <v>0</v>
      </c>
    </row>
    <row r="16" spans="1:33" ht="13.5" customHeight="1" thickBot="1">
      <c r="A16" s="14"/>
      <c r="B16" s="113" t="str">
        <f>CONCATENATE("6. ",N11,"-",O11,"-",P11," || ",U11,"-",V11,"-",W11)</f>
        <v>6. 8-4-6 || 7-4-8</v>
      </c>
      <c r="C16" s="169">
        <f>SUM(Z9,Z18,Z27,Z36)</f>
        <v>0</v>
      </c>
      <c r="D16" s="170"/>
      <c r="E16" s="170"/>
      <c r="F16" s="170"/>
      <c r="G16" s="80">
        <f>SUM(AA9,AA18,AA27,AA36)</f>
        <v>0</v>
      </c>
      <c r="H16" s="70"/>
      <c r="I16" s="69"/>
      <c r="J16" s="69"/>
      <c r="K16" s="69"/>
      <c r="L16" s="69"/>
      <c r="M16" s="160"/>
      <c r="N16" s="7">
        <v>4</v>
      </c>
      <c r="O16" s="7">
        <v>6</v>
      </c>
      <c r="P16" s="8">
        <v>8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5</v>
      </c>
      <c r="V16" s="7">
        <v>7</v>
      </c>
      <c r="W16" s="8">
        <v>6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8">
        <f>IF(Z14-AA14&gt;0,Z14-AA14,0)</f>
        <v>0</v>
      </c>
      <c r="AA16" s="119">
        <f>IF(Z14-AA14&lt;0,AA14-Z14,0)</f>
        <v>0</v>
      </c>
      <c r="AC16" s="108" t="str">
        <f>N30</f>
        <v>Fatalist</v>
      </c>
      <c r="AD16" s="105">
        <f>Z34</f>
        <v>0</v>
      </c>
      <c r="AE16" s="103"/>
      <c r="AF16" s="111" t="str">
        <f>U30</f>
        <v>Фолк</v>
      </c>
      <c r="AG16" s="105">
        <f>AA34</f>
        <v>0</v>
      </c>
    </row>
    <row r="17" spans="1:33" ht="13.5" customHeight="1" thickBot="1">
      <c r="A17" s="14"/>
      <c r="B17" s="113" t="str">
        <f>CONCATENATE(CHAR(10),"[b]Линия 2. [color=#FF0000][u]",Z12," ",CHAR(150)," ",AA12,"[/u] - ",Z14,":",AA14," [/color] (разница ",Z16,":",AA16,") (",Z18,"-",AA18,")[/b]")</f>
        <v>
[b]Линия 2. [color=#FF0000][u]ESI2607 – Hryv[/u]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60"/>
      <c r="N17" s="148" t="s">
        <v>1</v>
      </c>
      <c r="O17" s="148"/>
      <c r="P17" s="149"/>
      <c r="Q17" s="20"/>
      <c r="R17" s="97"/>
      <c r="S17" s="90"/>
      <c r="T17" s="20"/>
      <c r="U17" s="148" t="s">
        <v>1</v>
      </c>
      <c r="V17" s="148"/>
      <c r="W17" s="149"/>
      <c r="X17" s="31"/>
      <c r="Y17" s="16"/>
      <c r="Z17" s="155" t="s">
        <v>13</v>
      </c>
      <c r="AA17" s="156"/>
      <c r="AC17" s="108" t="str">
        <f>N30</f>
        <v>Fatalist</v>
      </c>
      <c r="AD17" s="105">
        <f>COUNTIF(Q32:Q38,9)</f>
        <v>0</v>
      </c>
      <c r="AE17" s="103"/>
      <c r="AF17" s="111" t="str">
        <f>U30</f>
        <v>Фолк</v>
      </c>
      <c r="AG17" s="105">
        <f>COUNTIF(T32:T38,9)</f>
        <v>0</v>
      </c>
    </row>
    <row r="18" spans="1:33" ht="13.5" customHeight="1">
      <c r="A18" s="14"/>
      <c r="B18" s="113" t="str">
        <f>CONCATENATE("[b]Прогнозы: ",CHAR(10),"1 тайм:[/b]",CHAR(10),"1. ",N14,"-",O14,"-",P14," || ",U14,"-",V14,"-",W14)</f>
        <v>[b]Прогнозы: 
1 тайм:[/b]
1. 2-5-7 || 3-8-4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60"/>
      <c r="N18" s="7">
        <v>3</v>
      </c>
      <c r="O18" s="7">
        <v>5</v>
      </c>
      <c r="P18" s="8">
        <v>7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3</v>
      </c>
      <c r="V18" s="7">
        <v>8</v>
      </c>
      <c r="W18" s="8">
        <v>4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8">
        <f>SUM(Q14:Q16,Q18:Q20)</f>
        <v>0</v>
      </c>
      <c r="AA18" s="119">
        <f>SUM(T14:T16,T18:T20)</f>
        <v>0</v>
      </c>
      <c r="AC18" s="108" t="str">
        <f>N39</f>
        <v>ЯД</v>
      </c>
      <c r="AD18" s="105">
        <v>0</v>
      </c>
      <c r="AE18" s="103"/>
      <c r="AF18" s="108">
        <f>U39</f>
        <v>0</v>
      </c>
      <c r="AG18" s="105">
        <v>0</v>
      </c>
    </row>
    <row r="19" spans="1:33" ht="13.5" customHeight="1">
      <c r="A19" s="14"/>
      <c r="B19" s="113" t="str">
        <f>CONCATENATE("2. ",N15,"-",O15,"-",P15," || ",U15,"-",V15,"-",W15,CHAR(10),"3. ",N16,"-",O16,"-",P16," || ",U16,"-",V16,"-",W16)</f>
        <v>2. 9-3-1 || 9-2-1
3. 4-6-8 || 5-7-6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60"/>
      <c r="N19" s="7">
        <v>1</v>
      </c>
      <c r="O19" s="7">
        <v>2</v>
      </c>
      <c r="P19" s="8">
        <v>9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5</v>
      </c>
      <c r="V19" s="7">
        <v>6</v>
      </c>
      <c r="W19" s="8">
        <v>7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8" t="str">
        <f>N39</f>
        <v>ЯД</v>
      </c>
      <c r="AD19" s="105">
        <f>Z41</f>
        <v>0</v>
      </c>
      <c r="AE19" s="103"/>
      <c r="AF19" s="111">
        <f>U39</f>
        <v>0</v>
      </c>
      <c r="AG19" s="105">
        <f>AA41</f>
        <v>0</v>
      </c>
    </row>
    <row r="20" spans="1:33" ht="13.5" customHeight="1" thickBot="1">
      <c r="A20" s="14"/>
      <c r="B20" s="113" t="str">
        <f>CONCATENATE("[b]2 тайм:[/b]",CHAR(10),"4. ",N18,"-",O18,"-",P18," || ",U18,"-",V18,"-",W18,CHAR(10),"5. ",N19,"-",O19,"-",P19," || ",U19,"-",V19,"-",W19)</f>
        <v>[b]2 тайм:[/b]
4. 3-5-7 || 3-8-4
5. 1-2-9 || 5-6-7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60"/>
      <c r="N20" s="175">
        <v>8</v>
      </c>
      <c r="O20" s="7">
        <v>6</v>
      </c>
      <c r="P20" s="8">
        <v>4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75">
        <v>9</v>
      </c>
      <c r="V20" s="7">
        <v>2</v>
      </c>
      <c r="W20" s="8">
        <v>1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8" t="str">
        <f>N39</f>
        <v>ЯД</v>
      </c>
      <c r="AD20" s="105">
        <v>0</v>
      </c>
      <c r="AE20" s="103"/>
      <c r="AF20" s="111">
        <f>U39</f>
        <v>0</v>
      </c>
      <c r="AG20" s="105">
        <v>0</v>
      </c>
    </row>
    <row r="21" spans="1:33" ht="13.5" customHeight="1" thickBot="1">
      <c r="A21" s="14"/>
      <c r="B21" s="113" t="str">
        <f>CONCATENATE("6. ",N20,"-",O20,"-",P20," || ",U20,"-",V20,"-",W20)</f>
        <v>6. 8-6-4 || 9-2-1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60"/>
      <c r="N21" s="150" t="s">
        <v>53</v>
      </c>
      <c r="O21" s="135"/>
      <c r="P21" s="136"/>
      <c r="Q21" s="36"/>
      <c r="R21" s="36"/>
      <c r="S21" s="36"/>
      <c r="T21" s="36"/>
      <c r="U21" s="150" t="s">
        <v>48</v>
      </c>
      <c r="V21" s="135"/>
      <c r="W21" s="136"/>
      <c r="X21" s="55"/>
      <c r="Y21" s="55"/>
      <c r="Z21" s="116" t="str">
        <f>IF(LEN(N21)=0," ",N21)</f>
        <v>Sergo</v>
      </c>
      <c r="AA21" s="117" t="str">
        <f>IF(LEN(U21)=0," ",U21)</f>
        <v>Сережик</v>
      </c>
      <c r="AC21" s="108" t="str">
        <f>N39</f>
        <v>ЯД</v>
      </c>
      <c r="AD21" s="105">
        <f>COUNTIF(Q41:Q47,9)</f>
        <v>0</v>
      </c>
      <c r="AE21" s="103"/>
      <c r="AF21" s="111">
        <f>U39</f>
        <v>0</v>
      </c>
      <c r="AG21" s="105">
        <f>COUNTIF(T41:T47,9)</f>
        <v>0</v>
      </c>
    </row>
    <row r="22" spans="1:33" ht="13.5" customHeight="1" thickBot="1">
      <c r="A22" s="14"/>
      <c r="B22" s="113" t="str">
        <f>CONCATENATE(CHAR(10),"[b]Линия 3. [color=#FF0000][u]",Z21," ",CHAR(150)," ",AA21,"[/u] - ",Z23,":",AA23," [/color] (разница ",Z25,":",AA25,") (",Z27,"-",AA27,")[/b]")</f>
        <v>
[b]Линия 3. [color=#FF0000][u]Sergo – Сережик[/u]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60"/>
      <c r="N22" s="138" t="s">
        <v>0</v>
      </c>
      <c r="O22" s="138"/>
      <c r="P22" s="139"/>
      <c r="Q22" s="98" t="s">
        <v>12</v>
      </c>
      <c r="R22" s="143" t="s">
        <v>8</v>
      </c>
      <c r="S22" s="144"/>
      <c r="T22" s="98" t="s">
        <v>12</v>
      </c>
      <c r="U22" s="138" t="s">
        <v>0</v>
      </c>
      <c r="V22" s="138"/>
      <c r="W22" s="139"/>
      <c r="X22" s="55"/>
      <c r="Y22" s="55"/>
      <c r="Z22" s="133" t="s">
        <v>3</v>
      </c>
      <c r="AA22" s="134"/>
      <c r="AC22" s="108" t="str">
        <f>N48</f>
        <v>latysh</v>
      </c>
      <c r="AD22" s="105">
        <v>0</v>
      </c>
      <c r="AE22" s="103"/>
      <c r="AF22" s="108">
        <f>U48</f>
        <v>0</v>
      </c>
      <c r="AG22" s="105">
        <v>0</v>
      </c>
    </row>
    <row r="23" spans="1:33" ht="13.5" customHeight="1">
      <c r="A23" s="14"/>
      <c r="B23" s="113" t="str">
        <f>CONCATENATE("[b]Прогнозы: ",CHAR(10),"1 тайм:[/b]",CHAR(10),"1. ",N23,"-",O23,"-",P23," || ",U23,"-",V23,"-",W23)</f>
        <v>[b]Прогнозы: 
1 тайм:[/b]
1. 4-8-6 || 1-7-5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60"/>
      <c r="N23" s="7">
        <v>4</v>
      </c>
      <c r="O23" s="7">
        <v>8</v>
      </c>
      <c r="P23" s="8">
        <v>6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1</v>
      </c>
      <c r="V23" s="7">
        <v>7</v>
      </c>
      <c r="W23" s="8">
        <v>5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8">
        <f>SUM(R23:R25,R27:R29)</f>
        <v>0</v>
      </c>
      <c r="AA23" s="119">
        <f>SUM(S23:S25,S27:S29)</f>
        <v>0</v>
      </c>
      <c r="AC23" s="108" t="str">
        <f>N48</f>
        <v>latysh</v>
      </c>
      <c r="AD23" s="105">
        <f>Z50</f>
        <v>0</v>
      </c>
      <c r="AE23" s="103"/>
      <c r="AF23" s="111">
        <f>U48</f>
        <v>0</v>
      </c>
      <c r="AG23" s="105">
        <f>AA50</f>
        <v>0</v>
      </c>
    </row>
    <row r="24" spans="1:33" ht="13.5" customHeight="1">
      <c r="A24" s="14"/>
      <c r="B24" s="113" t="str">
        <f>CONCATENATE("2. ",N24,"-",O24,"-",P24," || ",U24,"-",V24,"-",W24,CHAR(10),"3. ",N25,"-",O25,"-",P25," || ",U25,"-",V25,"-",W25)</f>
        <v>2. 9-2-1 || 9-6-3
3. 5-7-3 || 4-8-2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60"/>
      <c r="N24" s="7">
        <v>9</v>
      </c>
      <c r="O24" s="7">
        <v>2</v>
      </c>
      <c r="P24" s="8">
        <v>1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9</v>
      </c>
      <c r="V24" s="7">
        <v>6</v>
      </c>
      <c r="W24" s="8">
        <v>3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33" t="s">
        <v>4</v>
      </c>
      <c r="AA24" s="134"/>
      <c r="AC24" s="108" t="str">
        <f>N48</f>
        <v>latysh</v>
      </c>
      <c r="AD24" s="105">
        <v>0</v>
      </c>
      <c r="AE24" s="103"/>
      <c r="AF24" s="111">
        <f>U48</f>
        <v>0</v>
      </c>
      <c r="AG24" s="105">
        <v>0</v>
      </c>
    </row>
    <row r="25" spans="1:33" ht="13.5" customHeight="1" thickBot="1">
      <c r="A25" s="14"/>
      <c r="B25" s="113" t="str">
        <f>CONCATENATE("[b]2 тайм:[/b]",CHAR(10),"4. ",N27,"-",O27,"-",P27," || ",U27,"-",V27,"-",W27,CHAR(10),"5. ",N28,"-",O28,"-",P28," || ",U28,"-",V28,"-",W28)</f>
        <v>[b]2 тайм:[/b]
4. 3-9-2 || 2-7-1
5. 1-4-8 || 3-5-9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60"/>
      <c r="N25" s="7">
        <v>5</v>
      </c>
      <c r="O25" s="7">
        <v>7</v>
      </c>
      <c r="P25" s="8">
        <v>3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4</v>
      </c>
      <c r="V25" s="7">
        <v>8</v>
      </c>
      <c r="W25" s="8">
        <v>2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8">
        <f>IF(Z23-AA23&gt;0,Z23-AA23,0)</f>
        <v>0</v>
      </c>
      <c r="AA25" s="119">
        <f>IF(Z23-AA23&lt;0,AA23-Z23,0)</f>
        <v>0</v>
      </c>
      <c r="AC25" s="109" t="str">
        <f>N48</f>
        <v>latysh</v>
      </c>
      <c r="AD25" s="106">
        <f>COUNTIF(Q50:Q56,9)</f>
        <v>0</v>
      </c>
      <c r="AE25" s="103"/>
      <c r="AF25" s="112">
        <f>U48</f>
        <v>0</v>
      </c>
      <c r="AG25" s="106">
        <f>COUNTIF(T50:T56,9)</f>
        <v>0</v>
      </c>
    </row>
    <row r="26" spans="1:27" ht="13.5" customHeight="1" thickBot="1">
      <c r="A26" s="14"/>
      <c r="B26" s="113" t="str">
        <f>CONCATENATE("6. ",N29,"-",O29,"-",P29," || ",U29,"-",V29,"-",W29)</f>
        <v>6. 5-7-6 || 8-6-4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60"/>
      <c r="N26" s="148" t="s">
        <v>1</v>
      </c>
      <c r="O26" s="148"/>
      <c r="P26" s="149"/>
      <c r="Q26" s="20"/>
      <c r="R26" s="97"/>
      <c r="S26" s="90"/>
      <c r="T26" s="20"/>
      <c r="U26" s="148" t="s">
        <v>1</v>
      </c>
      <c r="V26" s="148"/>
      <c r="W26" s="149"/>
      <c r="X26" s="41"/>
      <c r="Y26" s="42"/>
      <c r="Z26" s="155" t="s">
        <v>13</v>
      </c>
      <c r="AA26" s="156"/>
    </row>
    <row r="27" spans="1:27" ht="13.5" customHeight="1">
      <c r="A27" s="14"/>
      <c r="B27" s="113" t="str">
        <f>CONCATENATE(CHAR(10),"[b]Линия 4. [color=#FF0000][u]",Z30," ",CHAR(150)," ",AA30,"[/u] - ",Z32,":",AA32," [/color] (разница ",Z34,":",AA34,") (",Z36,"-",AA36,")[/b]")</f>
        <v>
[b]Линия 4. [color=#FF0000][u]Fatalist – Фолк[/u]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60"/>
      <c r="N27" s="7">
        <v>3</v>
      </c>
      <c r="O27" s="7">
        <v>9</v>
      </c>
      <c r="P27" s="8">
        <v>2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2</v>
      </c>
      <c r="V27" s="7">
        <v>7</v>
      </c>
      <c r="W27" s="8">
        <v>1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8">
        <f>SUM(Q23:Q25,Q27:Q29)</f>
        <v>0</v>
      </c>
      <c r="AA27" s="119">
        <f>SUM(T23:T25,T27:T29)</f>
        <v>0</v>
      </c>
    </row>
    <row r="28" spans="1:27" ht="13.5" customHeight="1">
      <c r="A28" s="14"/>
      <c r="B28" s="113" t="str">
        <f>CONCATENATE("[b]Прогнозы: ",CHAR(10),"1 тайм:[/b]",CHAR(10),"1. ",N32,"-",O32,"-",P32," || ",U32,"-",V32,"-",W32)</f>
        <v>[b]Прогнозы: 
1 тайм:[/b]
1. 1-4-7 || 4-6-8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60"/>
      <c r="N28" s="7">
        <v>1</v>
      </c>
      <c r="O28" s="7">
        <v>4</v>
      </c>
      <c r="P28" s="8">
        <v>8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3</v>
      </c>
      <c r="V28" s="7">
        <v>5</v>
      </c>
      <c r="W28" s="8">
        <v>9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4"/>
      <c r="B29" s="113" t="str">
        <f>CONCATENATE("2. ",N33,"-",O33,"-",P33," || ",U33,"-",V33,"-",W33,CHAR(10),"3. ",N34,"-",O34,"-",P34," || ",U34,"-",V34,"-",W34)</f>
        <v>2. 2-3-8 || 9-5-2
3. 5-9-6 || 3-7-1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60"/>
      <c r="N29" s="7">
        <v>5</v>
      </c>
      <c r="O29" s="7">
        <v>7</v>
      </c>
      <c r="P29" s="8">
        <v>6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8</v>
      </c>
      <c r="V29" s="7">
        <v>6</v>
      </c>
      <c r="W29" s="8">
        <v>4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4"/>
      <c r="B30" s="113" t="str">
        <f>CONCATENATE("[b]2 тайм:[/b]",CHAR(10),"4. ",N36,"-",O36,"-",P36," || ",U36,"-",V36,"-",W36,CHAR(10),"5. ",N37,"-",O37,"-",P37," || ",U37,"-",V37,"-",W37)</f>
        <v>[b]2 тайм:[/b]
4. 4-9-2 || 4-6-1
5. 5-6-7 || 3-5-9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60"/>
      <c r="N30" s="150" t="s">
        <v>54</v>
      </c>
      <c r="O30" s="135"/>
      <c r="P30" s="136"/>
      <c r="Q30" s="36"/>
      <c r="R30" s="36"/>
      <c r="S30" s="36"/>
      <c r="T30" s="36"/>
      <c r="U30" s="150" t="s">
        <v>49</v>
      </c>
      <c r="V30" s="135"/>
      <c r="W30" s="136"/>
      <c r="X30" s="55"/>
      <c r="Y30" s="55"/>
      <c r="Z30" s="116" t="str">
        <f>IF(LEN(N30)=0," ",N30)</f>
        <v>Fatalist</v>
      </c>
      <c r="AA30" s="117" t="str">
        <f>IF(LEN(U30)=0," ",U30)</f>
        <v>Фолк</v>
      </c>
    </row>
    <row r="31" spans="1:27" ht="13.5" customHeight="1" thickBot="1">
      <c r="A31" s="14"/>
      <c r="B31" s="113" t="str">
        <f>CONCATENATE("6. ",N38,"-",O38,"-",P38," || ",U38,"-",V38,"-",W38)</f>
        <v>6. 3-8-1 || 8-2-7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60"/>
      <c r="N31" s="138" t="s">
        <v>0</v>
      </c>
      <c r="O31" s="138"/>
      <c r="P31" s="139"/>
      <c r="Q31" s="98" t="s">
        <v>12</v>
      </c>
      <c r="R31" s="143" t="s">
        <v>8</v>
      </c>
      <c r="S31" s="144"/>
      <c r="T31" s="98" t="s">
        <v>12</v>
      </c>
      <c r="U31" s="138" t="s">
        <v>0</v>
      </c>
      <c r="V31" s="138"/>
      <c r="W31" s="139"/>
      <c r="X31" s="55"/>
      <c r="Y31" s="55"/>
      <c r="Z31" s="133" t="s">
        <v>3</v>
      </c>
      <c r="AA31" s="134"/>
    </row>
    <row r="32" spans="1:27" ht="13.5" customHeight="1">
      <c r="A32" s="14"/>
      <c r="B32" s="113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60"/>
      <c r="N32" s="7">
        <v>1</v>
      </c>
      <c r="O32" s="7">
        <v>4</v>
      </c>
      <c r="P32" s="8">
        <v>7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4</v>
      </c>
      <c r="V32" s="7">
        <v>6</v>
      </c>
      <c r="W32" s="8">
        <v>8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8">
        <f>SUM(R32:R34,R36:R38)</f>
        <v>0</v>
      </c>
      <c r="AA32" s="119">
        <f>SUM(S32:S34,S36:S38)</f>
        <v>0</v>
      </c>
    </row>
    <row r="33" spans="1:27" ht="13.5" customHeight="1">
      <c r="A33" s="14"/>
      <c r="B33" s="113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[b]КСП Торпедо
ЯД (0) || latysh (0)
1 тайм:[/b]
1. 1-3-9 || 5-7-6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60"/>
      <c r="N33" s="7">
        <v>2</v>
      </c>
      <c r="O33" s="7">
        <v>3</v>
      </c>
      <c r="P33" s="8">
        <v>8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9</v>
      </c>
      <c r="V33" s="7">
        <v>5</v>
      </c>
      <c r="W33" s="8">
        <v>2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33" t="s">
        <v>4</v>
      </c>
      <c r="AA33" s="134"/>
    </row>
    <row r="34" spans="1:27" ht="13.5" customHeight="1" thickBot="1">
      <c r="A34" s="14"/>
      <c r="B34" s="113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5-8-2 || 8-4-2
3. 4-7-6 || 1-3-9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60"/>
      <c r="N34" s="7">
        <v>5</v>
      </c>
      <c r="O34" s="7">
        <v>9</v>
      </c>
      <c r="P34" s="8">
        <v>6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3</v>
      </c>
      <c r="V34" s="7">
        <v>7</v>
      </c>
      <c r="W34" s="8">
        <v>1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8">
        <f>IF(Z32-AA32&gt;0,Z32-AA32,0)</f>
        <v>0</v>
      </c>
      <c r="AA34" s="119">
        <f>IF(Z32-AA32&lt;0,AA32-Z32,0)</f>
        <v>0</v>
      </c>
    </row>
    <row r="35" spans="1:27" ht="13.5" customHeight="1" thickBot="1">
      <c r="A35" s="14"/>
      <c r="B35" s="113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8-7-2 || 2-4-8
5. 4-5-3 || 1-3-9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60"/>
      <c r="N35" s="148" t="s">
        <v>1</v>
      </c>
      <c r="O35" s="148"/>
      <c r="P35" s="149"/>
      <c r="Q35" s="20"/>
      <c r="R35" s="97"/>
      <c r="S35" s="90"/>
      <c r="T35" s="20"/>
      <c r="U35" s="148" t="s">
        <v>1</v>
      </c>
      <c r="V35" s="148"/>
      <c r="W35" s="149"/>
      <c r="X35" s="41"/>
      <c r="Y35" s="42"/>
      <c r="Z35" s="155" t="s">
        <v>13</v>
      </c>
      <c r="AA35" s="156"/>
    </row>
    <row r="36" spans="1:27" ht="13.5" customHeight="1">
      <c r="A36" s="14"/>
      <c r="B36" s="113" t="str">
        <f>IF(OR(LEN(N39)=0,N39="Игрок 5")," ",IF(OR(LEN(N48)=0,N48="Игрок 6"),CONCATENATE("6. ",N47,"-",O47,"-",P47),CONCATENATE("6. ",N47,"-",O47,"-",P47," || ",N56,"-",O56,"-",P56)))</f>
        <v>6. 9-6-1 || 5-7-6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60"/>
      <c r="N36" s="7">
        <v>4</v>
      </c>
      <c r="O36" s="7">
        <v>9</v>
      </c>
      <c r="P36" s="8">
        <v>2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4</v>
      </c>
      <c r="V36" s="7">
        <v>6</v>
      </c>
      <c r="W36" s="8">
        <v>1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8">
        <f>SUM(Q32:Q34,Q36:Q38)</f>
        <v>0</v>
      </c>
      <c r="AA36" s="119">
        <f>SUM(T32:T34,T36:T38)</f>
        <v>0</v>
      </c>
    </row>
    <row r="37" spans="1:27" ht="13.5" customHeight="1">
      <c r="A37" s="14"/>
      <c r="B37" s="113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 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60"/>
      <c r="N37" s="7">
        <v>5</v>
      </c>
      <c r="O37" s="7">
        <v>6</v>
      </c>
      <c r="P37" s="8">
        <v>7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3</v>
      </c>
      <c r="V37" s="7">
        <v>5</v>
      </c>
      <c r="W37" s="8">
        <v>9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3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 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61"/>
      <c r="N38" s="7">
        <v>3</v>
      </c>
      <c r="O38" s="7">
        <v>8</v>
      </c>
      <c r="P38" s="8">
        <v>1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8</v>
      </c>
      <c r="V38" s="7">
        <v>2</v>
      </c>
      <c r="W38" s="8">
        <v>7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3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 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62" t="s">
        <v>10</v>
      </c>
      <c r="N39" s="150" t="s">
        <v>55</v>
      </c>
      <c r="O39" s="135"/>
      <c r="P39" s="136"/>
      <c r="Q39" s="36"/>
      <c r="R39" s="36"/>
      <c r="S39" s="36"/>
      <c r="T39" s="36"/>
      <c r="U39" s="150"/>
      <c r="V39" s="135"/>
      <c r="W39" s="136"/>
      <c r="X39" s="55"/>
      <c r="Y39" s="55"/>
      <c r="Z39" s="116" t="str">
        <f>IF(OR(LEN(N39)=0,N39="Игрок 5")," ",N39)</f>
        <v>ЯД</v>
      </c>
      <c r="AA39" s="117" t="str">
        <f>IF(OR(LEN(U39)=0,U39="Игрок 5")," ",U39)</f>
        <v> </v>
      </c>
    </row>
    <row r="40" spans="1:27" ht="13.5" customHeight="1" thickBot="1">
      <c r="A40" s="14"/>
      <c r="B40" s="120" t="str">
        <f>IF(OR(LEN(U39)=0,U39="Игрок 5")," ",IF(OR(LEN(U48)=0,U48="Игрок 6"),CONCATENATE("6. ",U47,"-",V47,"-",W47),CONCATENATE("6. ",U47,"-",V47,"-",W47," || ",U56,"-",V56,"-",W56)))</f>
        <v> 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63"/>
      <c r="N40" s="138" t="s">
        <v>0</v>
      </c>
      <c r="O40" s="138"/>
      <c r="P40" s="139"/>
      <c r="Q40" s="98" t="s">
        <v>12</v>
      </c>
      <c r="R40" s="73" t="s">
        <v>6</v>
      </c>
      <c r="S40" s="74"/>
      <c r="T40" s="98" t="s">
        <v>12</v>
      </c>
      <c r="U40" s="137" t="s">
        <v>0</v>
      </c>
      <c r="V40" s="138"/>
      <c r="W40" s="139"/>
      <c r="X40" s="59"/>
      <c r="Y40" s="55"/>
      <c r="Z40" s="155" t="s">
        <v>13</v>
      </c>
      <c r="AA40" s="156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63"/>
      <c r="N41" s="7">
        <v>1</v>
      </c>
      <c r="O41" s="7">
        <v>3</v>
      </c>
      <c r="P41" s="8">
        <v>9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/>
      <c r="V41" s="7"/>
      <c r="W41" s="8"/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8">
        <f>SUM(Q41:Q43,Q45:Q47)</f>
        <v>0</v>
      </c>
      <c r="AA41" s="119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63"/>
      <c r="N42" s="7">
        <v>5</v>
      </c>
      <c r="O42" s="7">
        <v>8</v>
      </c>
      <c r="P42" s="8">
        <v>2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/>
      <c r="V42" s="7"/>
      <c r="W42" s="8"/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65"/>
      <c r="AA42" s="166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63"/>
      <c r="N43" s="7">
        <v>4</v>
      </c>
      <c r="O43" s="7">
        <v>7</v>
      </c>
      <c r="P43" s="8">
        <v>6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/>
      <c r="V43" s="7"/>
      <c r="W43" s="8"/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4"/>
      <c r="AA43" s="115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63"/>
      <c r="N44" s="148" t="s">
        <v>1</v>
      </c>
      <c r="O44" s="148"/>
      <c r="P44" s="149"/>
      <c r="Q44" s="20"/>
      <c r="R44" s="77"/>
      <c r="S44" s="115"/>
      <c r="T44" s="20"/>
      <c r="U44" s="147" t="s">
        <v>1</v>
      </c>
      <c r="V44" s="148"/>
      <c r="W44" s="149"/>
      <c r="X44" s="41"/>
      <c r="Y44" s="42"/>
      <c r="Z44" s="157"/>
      <c r="AA44" s="158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63"/>
      <c r="N45" s="7">
        <v>8</v>
      </c>
      <c r="O45" s="7">
        <v>7</v>
      </c>
      <c r="P45" s="8">
        <v>2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/>
      <c r="V45" s="7"/>
      <c r="W45" s="8"/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4"/>
      <c r="AA45" s="115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63"/>
      <c r="N46" s="7">
        <v>4</v>
      </c>
      <c r="O46" s="7">
        <v>5</v>
      </c>
      <c r="P46" s="8">
        <v>3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/>
      <c r="V46" s="7"/>
      <c r="W46" s="8"/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63"/>
      <c r="N47" s="7">
        <v>9</v>
      </c>
      <c r="O47" s="7">
        <v>6</v>
      </c>
      <c r="P47" s="8">
        <v>1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/>
      <c r="V47" s="7"/>
      <c r="W47" s="8"/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63"/>
      <c r="N48" s="173" t="s">
        <v>56</v>
      </c>
      <c r="O48" s="154"/>
      <c r="P48" s="174"/>
      <c r="Q48" s="36"/>
      <c r="R48" s="36"/>
      <c r="S48" s="36"/>
      <c r="T48" s="90"/>
      <c r="U48" s="150"/>
      <c r="V48" s="135"/>
      <c r="W48" s="136"/>
      <c r="X48" s="55"/>
      <c r="Y48" s="55"/>
      <c r="Z48" s="116" t="str">
        <f>IF(OR(LEN(N48)=0,N48="Игрок 6")," ",N48)</f>
        <v>latysh</v>
      </c>
      <c r="AA48" s="117" t="str">
        <f>IF(OR(LEN(U48)=0,U48="Игрок 6")," ",U48)</f>
        <v> 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63"/>
      <c r="N49" s="138" t="s">
        <v>0</v>
      </c>
      <c r="O49" s="138"/>
      <c r="P49" s="139"/>
      <c r="Q49" s="98" t="s">
        <v>12</v>
      </c>
      <c r="R49" s="73" t="s">
        <v>6</v>
      </c>
      <c r="S49" s="74"/>
      <c r="T49" s="98" t="s">
        <v>12</v>
      </c>
      <c r="U49" s="137" t="s">
        <v>0</v>
      </c>
      <c r="V49" s="138"/>
      <c r="W49" s="139"/>
      <c r="X49" s="55"/>
      <c r="Y49" s="55"/>
      <c r="Z49" s="155" t="s">
        <v>13</v>
      </c>
      <c r="AA49" s="156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63"/>
      <c r="N50" s="7">
        <v>5</v>
      </c>
      <c r="O50" s="7">
        <v>7</v>
      </c>
      <c r="P50" s="8">
        <v>6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/>
      <c r="V50" s="7"/>
      <c r="W50" s="8"/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8">
        <f>SUM(Q50:Q52,Q54:Q56)</f>
        <v>0</v>
      </c>
      <c r="AA50" s="119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63"/>
      <c r="N51" s="7">
        <v>8</v>
      </c>
      <c r="O51" s="7">
        <v>4</v>
      </c>
      <c r="P51" s="8">
        <v>2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/>
      <c r="V51" s="7"/>
      <c r="W51" s="8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65"/>
      <c r="AA51" s="166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63"/>
      <c r="N52" s="7">
        <v>1</v>
      </c>
      <c r="O52" s="7">
        <v>3</v>
      </c>
      <c r="P52" s="8">
        <v>9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/>
      <c r="V52" s="7"/>
      <c r="W52" s="8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4"/>
      <c r="AA52" s="115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63"/>
      <c r="N53" s="148" t="s">
        <v>1</v>
      </c>
      <c r="O53" s="148"/>
      <c r="P53" s="149"/>
      <c r="Q53" s="20"/>
      <c r="R53" s="77"/>
      <c r="S53" s="115"/>
      <c r="T53" s="20"/>
      <c r="U53" s="147" t="s">
        <v>1</v>
      </c>
      <c r="V53" s="148"/>
      <c r="W53" s="149"/>
      <c r="X53" s="41"/>
      <c r="Y53" s="42"/>
      <c r="Z53" s="157"/>
      <c r="AA53" s="158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63"/>
      <c r="N54" s="7">
        <v>2</v>
      </c>
      <c r="O54" s="7">
        <v>4</v>
      </c>
      <c r="P54" s="8">
        <v>8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/>
      <c r="V54" s="7"/>
      <c r="W54" s="8"/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4"/>
      <c r="AA54" s="115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63"/>
      <c r="N55" s="7">
        <v>1</v>
      </c>
      <c r="O55" s="7">
        <v>3</v>
      </c>
      <c r="P55" s="8">
        <v>9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/>
      <c r="V55" s="7"/>
      <c r="W55" s="8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64"/>
      <c r="N56" s="12">
        <v>5</v>
      </c>
      <c r="O56" s="12">
        <v>7</v>
      </c>
      <c r="P56" s="13">
        <v>6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/>
      <c r="V56" s="12"/>
      <c r="W56" s="13"/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31:P31"/>
    <mergeCell ref="R31:S31"/>
    <mergeCell ref="U31:W31"/>
    <mergeCell ref="Z31:AA31"/>
    <mergeCell ref="Z33:AA33"/>
    <mergeCell ref="N35:P35"/>
    <mergeCell ref="U35:W35"/>
    <mergeCell ref="Z35:AA35"/>
    <mergeCell ref="Z24:AA24"/>
    <mergeCell ref="N26:P26"/>
    <mergeCell ref="U26:W26"/>
    <mergeCell ref="Z26:AA26"/>
    <mergeCell ref="N30:P30"/>
    <mergeCell ref="U30:W30"/>
    <mergeCell ref="N21:P21"/>
    <mergeCell ref="U21:W21"/>
    <mergeCell ref="N22:P22"/>
    <mergeCell ref="R22:S22"/>
    <mergeCell ref="U22:W22"/>
    <mergeCell ref="Z22:AA22"/>
    <mergeCell ref="Z13:AA13"/>
    <mergeCell ref="C14:F14"/>
    <mergeCell ref="C15:G15"/>
    <mergeCell ref="Z15:AA15"/>
    <mergeCell ref="C16:F16"/>
    <mergeCell ref="N17:P17"/>
    <mergeCell ref="U17:W17"/>
    <mergeCell ref="Z17:AA17"/>
    <mergeCell ref="C12:F12"/>
    <mergeCell ref="N12:P12"/>
    <mergeCell ref="U12:W12"/>
    <mergeCell ref="C13:G13"/>
    <mergeCell ref="N13:P13"/>
    <mergeCell ref="R13:S13"/>
    <mergeCell ref="U13:W13"/>
    <mergeCell ref="U4:W4"/>
    <mergeCell ref="Z4:AA4"/>
    <mergeCell ref="Z6:AA6"/>
    <mergeCell ref="N8:P8"/>
    <mergeCell ref="U8:W8"/>
    <mergeCell ref="Z8:AA8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</mergeCells>
  <dataValidations count="2">
    <dataValidation type="list" allowBlank="1" showInputMessage="1" sqref="U3:W3 U12:W12 U21:W21 U30:W30 N48:P48 N39:P39 N30:P30 N21:P21 N12:P12 N3:P3">
      <formula1>И</formula1>
    </dataValidation>
    <dataValidation type="list" allowBlank="1" showInputMessage="1" sqref="U2 N2">
      <formula1>К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F13">
      <selection activeCell="U2" sqref="U2:W47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[center][b][color=#FF0000][u][size=150]Проф. прогноза – Red Anfield - 0:0 (0-0)[/size][/u][/color][/b][/center]</v>
      </c>
      <c r="C2" s="171" t="s">
        <v>16</v>
      </c>
      <c r="D2" s="171"/>
      <c r="E2" s="171"/>
      <c r="F2" s="171"/>
      <c r="G2" s="172"/>
      <c r="H2" s="62"/>
      <c r="I2" s="34"/>
      <c r="J2" s="34"/>
      <c r="K2" s="34"/>
      <c r="L2" s="35"/>
      <c r="M2" s="87"/>
      <c r="N2" s="173" t="s">
        <v>38</v>
      </c>
      <c r="O2" s="154"/>
      <c r="P2" s="174"/>
      <c r="Q2" s="93"/>
      <c r="R2" s="94"/>
      <c r="S2" s="94"/>
      <c r="T2" s="95"/>
      <c r="U2" s="173" t="s">
        <v>64</v>
      </c>
      <c r="V2" s="154"/>
      <c r="W2" s="174"/>
      <c r="X2" s="34"/>
      <c r="Y2" s="34"/>
      <c r="Z2" s="37"/>
      <c r="AA2" s="38"/>
      <c r="AC2" s="107" t="str">
        <f>N3</f>
        <v>Горобец</v>
      </c>
      <c r="AD2" s="104">
        <v>1</v>
      </c>
      <c r="AE2" s="103"/>
      <c r="AF2" s="107" t="str">
        <f>U3</f>
        <v>MaxJoker</v>
      </c>
      <c r="AG2" s="104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51" t="s">
        <v>5</v>
      </c>
      <c r="D3" s="152"/>
      <c r="E3" s="152"/>
      <c r="F3" s="152"/>
      <c r="G3" s="153"/>
      <c r="H3" s="71" t="s">
        <v>6</v>
      </c>
      <c r="I3" s="72"/>
      <c r="J3" s="72"/>
      <c r="K3" s="40"/>
      <c r="L3" s="48"/>
      <c r="M3" s="159" t="s">
        <v>9</v>
      </c>
      <c r="N3" s="173" t="s">
        <v>39</v>
      </c>
      <c r="O3" s="154"/>
      <c r="P3" s="174"/>
      <c r="Q3" s="91"/>
      <c r="R3" s="92"/>
      <c r="S3" s="92"/>
      <c r="T3" s="92"/>
      <c r="U3" s="173" t="s">
        <v>65</v>
      </c>
      <c r="V3" s="154"/>
      <c r="W3" s="174"/>
      <c r="X3" s="34"/>
      <c r="Y3" s="34"/>
      <c r="Z3" s="116" t="str">
        <f>IF(LEN(N3)=0," ",N3)</f>
        <v>Горобец</v>
      </c>
      <c r="AA3" s="117" t="str">
        <f>IF(LEN(U3)=0," ",U3)</f>
        <v>MaxJoker</v>
      </c>
      <c r="AC3" s="108" t="str">
        <f>N3</f>
        <v>Горобец</v>
      </c>
      <c r="AD3" s="105">
        <f>Z9</f>
        <v>0</v>
      </c>
      <c r="AE3" s="103"/>
      <c r="AF3" s="110" t="str">
        <f>U3</f>
        <v>MaxJoker</v>
      </c>
      <c r="AG3" s="105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21" t="s">
        <v>0</v>
      </c>
      <c r="D4" s="122"/>
      <c r="E4" s="122"/>
      <c r="F4" s="122"/>
      <c r="G4" s="123"/>
      <c r="H4" s="54" t="s">
        <v>6</v>
      </c>
      <c r="I4" s="145" t="s">
        <v>7</v>
      </c>
      <c r="J4" s="146"/>
      <c r="K4" s="47"/>
      <c r="L4" s="47"/>
      <c r="M4" s="160"/>
      <c r="N4" s="138" t="s">
        <v>0</v>
      </c>
      <c r="O4" s="138"/>
      <c r="P4" s="139"/>
      <c r="Q4" s="98" t="s">
        <v>12</v>
      </c>
      <c r="R4" s="143" t="s">
        <v>8</v>
      </c>
      <c r="S4" s="144"/>
      <c r="T4" s="98" t="s">
        <v>12</v>
      </c>
      <c r="U4" s="138" t="s">
        <v>0</v>
      </c>
      <c r="V4" s="138"/>
      <c r="W4" s="139"/>
      <c r="X4" s="39"/>
      <c r="Y4" s="40"/>
      <c r="Z4" s="133" t="s">
        <v>3</v>
      </c>
      <c r="AA4" s="134"/>
      <c r="AC4" s="108" t="str">
        <f>N3</f>
        <v>Горобец</v>
      </c>
      <c r="AD4" s="105">
        <f>Z7</f>
        <v>0</v>
      </c>
      <c r="AE4" s="103"/>
      <c r="AF4" s="110" t="str">
        <f>U3</f>
        <v>MaxJoker</v>
      </c>
      <c r="AG4" s="105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Ньюкасл - Ливерпуль - 27.04. 20:30</v>
      </c>
      <c r="C5" s="124" t="s">
        <v>17</v>
      </c>
      <c r="D5" s="125"/>
      <c r="E5" s="125"/>
      <c r="F5" s="125"/>
      <c r="G5" s="126"/>
      <c r="H5" s="54"/>
      <c r="I5" s="22"/>
      <c r="J5" s="26"/>
      <c r="K5" s="50"/>
      <c r="L5" s="21">
        <f>IF(OR(LEN(I5)=0,LEN(J5)=0),1,0)</f>
        <v>1</v>
      </c>
      <c r="M5" s="160"/>
      <c r="N5" s="7">
        <v>3</v>
      </c>
      <c r="O5" s="7">
        <v>4</v>
      </c>
      <c r="P5" s="8">
        <v>7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1</v>
      </c>
      <c r="V5" s="7">
        <v>3</v>
      </c>
      <c r="W5" s="8">
        <v>8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8">
        <f>SUM(R5:R7,R9:R11)</f>
        <v>0</v>
      </c>
      <c r="AA5" s="119">
        <f>SUM(S5:S7,S9:S11)</f>
        <v>0</v>
      </c>
      <c r="AC5" s="108" t="str">
        <f>N3</f>
        <v>Горобец</v>
      </c>
      <c r="AD5" s="105">
        <f>COUNTIF(Q5:Q11,9)</f>
        <v>0</v>
      </c>
      <c r="AE5" s="103"/>
      <c r="AF5" s="110" t="str">
        <f>U3</f>
        <v>MaxJoker</v>
      </c>
      <c r="AG5" s="105">
        <f>COUNTIF(T5:T11,9)</f>
        <v>0</v>
      </c>
    </row>
    <row r="6" spans="2:33" ht="13.5" customHeight="1">
      <c r="B6" s="3" t="str">
        <f>IF(L6=0,IF(X6=0,CONCATENATE(C6," - матч перенесен"),CONCATENATE(C6," - ",I6,":",J6)),C6)</f>
        <v>2. Уиган - Тоттенхэм - 27.04. 18:00</v>
      </c>
      <c r="C6" s="124" t="s">
        <v>23</v>
      </c>
      <c r="D6" s="125"/>
      <c r="E6" s="125"/>
      <c r="F6" s="125"/>
      <c r="G6" s="126"/>
      <c r="H6" s="54"/>
      <c r="I6" s="7"/>
      <c r="J6" s="23"/>
      <c r="K6" s="51"/>
      <c r="L6" s="5">
        <f>IF(OR(LEN(I6)=0,LEN(J6)=0),1,0)</f>
        <v>1</v>
      </c>
      <c r="M6" s="160"/>
      <c r="N6" s="7">
        <v>1</v>
      </c>
      <c r="O6" s="7">
        <v>2</v>
      </c>
      <c r="P6" s="8">
        <v>9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2</v>
      </c>
      <c r="V6" s="7">
        <v>5</v>
      </c>
      <c r="W6" s="8">
        <v>9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33" t="s">
        <v>4</v>
      </c>
      <c r="AA6" s="134"/>
      <c r="AC6" s="108" t="str">
        <f>N12</f>
        <v>saleh</v>
      </c>
      <c r="AD6" s="105">
        <v>1</v>
      </c>
      <c r="AE6" s="103"/>
      <c r="AF6" s="108" t="str">
        <f>U12</f>
        <v>Lord_Fenix</v>
      </c>
      <c r="AG6" s="105">
        <v>1</v>
      </c>
    </row>
    <row r="7" spans="2:33" ht="13.5" customHeight="1" thickBot="1">
      <c r="B7" s="3" t="str">
        <f>IF(L7=0,IF(X7=0,CONCATENATE(C7," - матч перенесен"),CONCATENATE(C7," - ",I7,":",J7)),C7)</f>
        <v>3. Атлетико - Реал Мадрид - 27.04. 22:00</v>
      </c>
      <c r="C7" s="124" t="s">
        <v>24</v>
      </c>
      <c r="D7" s="125"/>
      <c r="E7" s="125"/>
      <c r="F7" s="125"/>
      <c r="G7" s="126"/>
      <c r="H7" s="54"/>
      <c r="I7" s="27"/>
      <c r="J7" s="28"/>
      <c r="K7" s="52"/>
      <c r="L7" s="18">
        <f>IF(OR(LEN(I7)=0,LEN(J7)=0),1,0)</f>
        <v>1</v>
      </c>
      <c r="M7" s="160"/>
      <c r="N7" s="7">
        <v>5</v>
      </c>
      <c r="O7" s="7">
        <v>6</v>
      </c>
      <c r="P7" s="8">
        <v>8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4</v>
      </c>
      <c r="V7" s="7">
        <v>7</v>
      </c>
      <c r="W7" s="8">
        <v>6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8">
        <f>IF(Z5-AA5&gt;0,Z5-AA5,0)</f>
        <v>0</v>
      </c>
      <c r="AA7" s="119">
        <f>IF(Z5-AA5&lt;0,AA5-Z5,0)</f>
        <v>0</v>
      </c>
      <c r="AC7" s="108" t="str">
        <f>N12</f>
        <v>saleh</v>
      </c>
      <c r="AD7" s="105">
        <f>Z18</f>
        <v>0</v>
      </c>
      <c r="AE7" s="103"/>
      <c r="AF7" s="111" t="str">
        <f>U12</f>
        <v>Lord_Fenix</v>
      </c>
      <c r="AG7" s="105">
        <f>AA18</f>
        <v>0</v>
      </c>
    </row>
    <row r="8" spans="2:33" ht="13.5" customHeight="1" thickBot="1">
      <c r="B8" s="3" t="s">
        <v>11</v>
      </c>
      <c r="C8" s="127" t="s">
        <v>25</v>
      </c>
      <c r="D8" s="128"/>
      <c r="E8" s="128"/>
      <c r="F8" s="128"/>
      <c r="G8" s="129"/>
      <c r="H8" s="54" t="s">
        <v>6</v>
      </c>
      <c r="I8" s="29"/>
      <c r="J8" s="30"/>
      <c r="K8" s="53"/>
      <c r="L8" s="6">
        <f>SUM(L5:L7,L9:L11)</f>
        <v>6</v>
      </c>
      <c r="M8" s="160"/>
      <c r="N8" s="148" t="s">
        <v>1</v>
      </c>
      <c r="O8" s="148"/>
      <c r="P8" s="149"/>
      <c r="Q8" s="20"/>
      <c r="R8" s="97"/>
      <c r="S8" s="90"/>
      <c r="T8" s="20"/>
      <c r="U8" s="148" t="s">
        <v>1</v>
      </c>
      <c r="V8" s="148"/>
      <c r="W8" s="149"/>
      <c r="X8" s="41"/>
      <c r="Y8" s="42"/>
      <c r="Z8" s="155" t="s">
        <v>13</v>
      </c>
      <c r="AA8" s="156"/>
      <c r="AC8" s="108" t="str">
        <f>N12</f>
        <v>saleh</v>
      </c>
      <c r="AD8" s="105">
        <f>Z16</f>
        <v>0</v>
      </c>
      <c r="AE8" s="103"/>
      <c r="AF8" s="111" t="str">
        <f>U12</f>
        <v>Lord_Fenix</v>
      </c>
      <c r="AG8" s="105">
        <f>AA16</f>
        <v>0</v>
      </c>
    </row>
    <row r="9" spans="2:33" ht="13.5" customHeight="1">
      <c r="B9" s="3" t="str">
        <f>IF(L9=0,IF(X9=0,CONCATENATE(C9," - матч перенесен"),CONCATENATE(C9," - ",I9,":",J9)),C9)</f>
        <v>4. Сампдория - Фиорентина - 28.04. 17:00</v>
      </c>
      <c r="C9" s="124" t="s">
        <v>26</v>
      </c>
      <c r="D9" s="125"/>
      <c r="E9" s="125"/>
      <c r="F9" s="125"/>
      <c r="G9" s="126"/>
      <c r="H9" s="54"/>
      <c r="I9" s="22"/>
      <c r="J9" s="23"/>
      <c r="K9" s="51"/>
      <c r="L9" s="21">
        <f>IF(OR(LEN(I9)=0,LEN(J9)=0),1,0)</f>
        <v>1</v>
      </c>
      <c r="M9" s="160"/>
      <c r="N9" s="7">
        <v>3</v>
      </c>
      <c r="O9" s="7">
        <v>4</v>
      </c>
      <c r="P9" s="8">
        <v>7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2</v>
      </c>
      <c r="V9" s="7">
        <v>5</v>
      </c>
      <c r="W9" s="8">
        <v>7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8">
        <f>SUM(Q5:Q7,Q9:Q11)</f>
        <v>0</v>
      </c>
      <c r="AA9" s="119">
        <f>SUM(T5:T7,T9:T11)</f>
        <v>0</v>
      </c>
      <c r="AC9" s="108" t="str">
        <f>N12</f>
        <v>saleh</v>
      </c>
      <c r="AD9" s="105">
        <f>COUNTIF(Q14:Q20,9)</f>
        <v>0</v>
      </c>
      <c r="AE9" s="103"/>
      <c r="AF9" s="111" t="str">
        <f>U12</f>
        <v>Lord_Fenix</v>
      </c>
      <c r="AG9" s="105">
        <f>COUNTIF(T14:T20,9)</f>
        <v>0</v>
      </c>
    </row>
    <row r="10" spans="2:33" ht="13.5" customHeight="1">
      <c r="B10" s="3" t="str">
        <f>IF(L10=0,IF(X10=0,CONCATENATE(C10," - матч перенесен"),CONCATENATE(C10," - ",I10,":",J10)),C10)</f>
        <v>5. Рубин - ЦСКА - 28.04. 14:00</v>
      </c>
      <c r="C10" s="124" t="s">
        <v>27</v>
      </c>
      <c r="D10" s="125"/>
      <c r="E10" s="125"/>
      <c r="F10" s="125"/>
      <c r="G10" s="126"/>
      <c r="H10" s="54"/>
      <c r="I10" s="22"/>
      <c r="J10" s="23"/>
      <c r="K10" s="51"/>
      <c r="L10" s="5">
        <f>IF(OR(LEN(I10)=0,LEN(J10)=0),1,0)</f>
        <v>1</v>
      </c>
      <c r="M10" s="160"/>
      <c r="N10" s="7">
        <v>5</v>
      </c>
      <c r="O10" s="7">
        <v>6</v>
      </c>
      <c r="P10" s="8">
        <v>8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9</v>
      </c>
      <c r="V10" s="7">
        <v>6</v>
      </c>
      <c r="W10" s="8">
        <v>3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4"/>
      <c r="AA10" s="115"/>
      <c r="AC10" s="108" t="str">
        <f>N21</f>
        <v>Горюнович</v>
      </c>
      <c r="AD10" s="105">
        <v>1</v>
      </c>
      <c r="AE10" s="103"/>
      <c r="AF10" s="108" t="str">
        <f>U21</f>
        <v>ADRIAN</v>
      </c>
      <c r="AG10" s="105">
        <v>1</v>
      </c>
    </row>
    <row r="11" spans="2:33" ht="13.5" customHeight="1" thickBot="1">
      <c r="B11" s="3" t="str">
        <f>IF(L11=0,IF(X11=0,CONCATENATE(C11," - матч перенесен"),CONCATENATE(C11," - ",I11,":",J11)),C11)</f>
        <v>6. Кубань - Зенит - 28.04. 14:00</v>
      </c>
      <c r="C11" s="130" t="s">
        <v>22</v>
      </c>
      <c r="D11" s="131"/>
      <c r="E11" s="131"/>
      <c r="F11" s="131"/>
      <c r="G11" s="132"/>
      <c r="H11" s="54"/>
      <c r="I11" s="24"/>
      <c r="J11" s="25"/>
      <c r="K11" s="50"/>
      <c r="L11" s="18">
        <f>IF(OR(LEN(I11)=0,LEN(J11)=0),1,0)</f>
        <v>1</v>
      </c>
      <c r="M11" s="160"/>
      <c r="N11" s="7">
        <v>1</v>
      </c>
      <c r="O11" s="7">
        <v>2</v>
      </c>
      <c r="P11" s="8">
        <v>9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1</v>
      </c>
      <c r="V11" s="7">
        <v>4</v>
      </c>
      <c r="W11" s="8">
        <v>8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8" t="str">
        <f>N21</f>
        <v>Горюнович</v>
      </c>
      <c r="AD11" s="105">
        <f>Z27</f>
        <v>0</v>
      </c>
      <c r="AE11" s="103"/>
      <c r="AF11" s="111" t="str">
        <f>U21</f>
        <v>ADRIAN</v>
      </c>
      <c r="AG11" s="105">
        <f>AA27</f>
        <v>0</v>
      </c>
    </row>
    <row r="12" spans="2:33" ht="13.5" customHeight="1" thickBot="1">
      <c r="B12" s="113" t="str">
        <f>CONCATENATE(CHAR(10),"[b]Линия 1. [color=#FF0000][u]",Z3," ",CHAR(150)," ",AA3,"[/u] - ",Z5,":",AA5," [/color] (разница ",Z7,":",AA7,") (",Z9,"-",AA9,")[/b]")</f>
        <v>
[b]Линия 1. [color=#FF0000][u]Горобец – MaxJoker[/u] - 0:0 [/color] (разница 0:0) (0-0)[/b]</v>
      </c>
      <c r="C12" s="167" t="str">
        <f>IF(LEN(N2)=0," ",N2)</f>
        <v>Проф. прогноза</v>
      </c>
      <c r="D12" s="168"/>
      <c r="E12" s="168"/>
      <c r="F12" s="168"/>
      <c r="G12" s="80" t="str">
        <f>IF(LEN(U2)=0," ",U2)</f>
        <v>Red Anfield</v>
      </c>
      <c r="H12" s="63"/>
      <c r="I12" s="40"/>
      <c r="J12" s="40"/>
      <c r="K12" s="40"/>
      <c r="L12" s="64"/>
      <c r="M12" s="160"/>
      <c r="N12" s="150" t="s">
        <v>40</v>
      </c>
      <c r="O12" s="135"/>
      <c r="P12" s="136"/>
      <c r="Q12" s="36"/>
      <c r="R12" s="36"/>
      <c r="S12" s="36"/>
      <c r="T12" s="36"/>
      <c r="U12" s="150" t="s">
        <v>66</v>
      </c>
      <c r="V12" s="135"/>
      <c r="W12" s="136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6" t="str">
        <f>IF(LEN(N12)=0," ",N12)</f>
        <v>saleh</v>
      </c>
      <c r="AA12" s="117" t="str">
        <f>IF(LEN(U12)=0," ",U12)</f>
        <v>Lord_Fenix</v>
      </c>
      <c r="AC12" s="108" t="str">
        <f>N21</f>
        <v>Горюнович</v>
      </c>
      <c r="AD12" s="105">
        <f>Z25</f>
        <v>0</v>
      </c>
      <c r="AE12" s="103"/>
      <c r="AF12" s="111" t="str">
        <f>U21</f>
        <v>ADRIAN</v>
      </c>
      <c r="AG12" s="105">
        <f>AA25</f>
        <v>0</v>
      </c>
    </row>
    <row r="13" spans="2:33" ht="13.5" customHeight="1" thickBot="1">
      <c r="B13" s="113" t="str">
        <f>CONCATENATE("[b]Прогнозы: ",CHAR(10),"1 тайм:[/b]",CHAR(10),"1. ",N5,"-",O5,"-",P5," || ",U5,"-",V5,"-",W5)</f>
        <v>[b]Прогнозы: 
1 тайм:[/b]
1. 3-4-7 || 1-3-8</v>
      </c>
      <c r="C13" s="140" t="s">
        <v>2</v>
      </c>
      <c r="D13" s="141"/>
      <c r="E13" s="141"/>
      <c r="F13" s="141"/>
      <c r="G13" s="142"/>
      <c r="H13" s="66"/>
      <c r="I13" s="55"/>
      <c r="J13" s="55"/>
      <c r="K13" s="55"/>
      <c r="L13" s="49"/>
      <c r="M13" s="160"/>
      <c r="N13" s="138" t="s">
        <v>0</v>
      </c>
      <c r="O13" s="138"/>
      <c r="P13" s="139"/>
      <c r="Q13" s="98" t="s">
        <v>12</v>
      </c>
      <c r="R13" s="143" t="s">
        <v>8</v>
      </c>
      <c r="S13" s="144"/>
      <c r="T13" s="98" t="s">
        <v>12</v>
      </c>
      <c r="U13" s="138" t="s">
        <v>0</v>
      </c>
      <c r="V13" s="138"/>
      <c r="W13" s="139"/>
      <c r="X13" s="61"/>
      <c r="Y13" s="55"/>
      <c r="Z13" s="133" t="s">
        <v>3</v>
      </c>
      <c r="AA13" s="134"/>
      <c r="AC13" s="108" t="str">
        <f>N21</f>
        <v>Горюнович</v>
      </c>
      <c r="AD13" s="105">
        <f>COUNTIF(Q23:Q29,9)</f>
        <v>0</v>
      </c>
      <c r="AE13" s="103"/>
      <c r="AF13" s="111" t="str">
        <f>U21</f>
        <v>ADRIAN</v>
      </c>
      <c r="AG13" s="105">
        <f>COUNTIF(T23:T29,9)</f>
        <v>0</v>
      </c>
    </row>
    <row r="14" spans="2:33" ht="13.5" customHeight="1" thickBot="1">
      <c r="B14" s="113" t="str">
        <f>CONCATENATE("2. ",N6,"-",O6,"-",P6," || ",U6,"-",V6,"-",W6,CHAR(10),"3. ",N7,"-",O7,"-",P7," || ",U7,"-",V7,"-",W7)</f>
        <v>2. 1-2-9 || 2-5-9
3. 5-6-8 || 4-7-6</v>
      </c>
      <c r="C14" s="169">
        <f>SUM(Z7,Z16,Z25,Z34)</f>
        <v>0</v>
      </c>
      <c r="D14" s="170"/>
      <c r="E14" s="170"/>
      <c r="F14" s="170"/>
      <c r="G14" s="80">
        <f>SUM(AA7,AA16,AA25,AA34)</f>
        <v>0</v>
      </c>
      <c r="H14" s="66"/>
      <c r="I14" s="55"/>
      <c r="J14" s="55"/>
      <c r="K14" s="55"/>
      <c r="L14" s="49"/>
      <c r="M14" s="160"/>
      <c r="N14" s="7">
        <v>2</v>
      </c>
      <c r="O14" s="7">
        <v>4</v>
      </c>
      <c r="P14" s="8">
        <v>8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3</v>
      </c>
      <c r="V14" s="7">
        <v>4</v>
      </c>
      <c r="W14" s="8">
        <v>8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8">
        <f>SUM(R14:R16,R18:R20)</f>
        <v>0</v>
      </c>
      <c r="AA14" s="119">
        <f>SUM(S14:S16,S18:S20)</f>
        <v>0</v>
      </c>
      <c r="AC14" s="108" t="str">
        <f>N30</f>
        <v>SkVaL</v>
      </c>
      <c r="AD14" s="105">
        <v>1</v>
      </c>
      <c r="AE14" s="103"/>
      <c r="AF14" s="108" t="str">
        <f>U30</f>
        <v>lfcrulezz</v>
      </c>
      <c r="AG14" s="105">
        <v>1</v>
      </c>
    </row>
    <row r="15" spans="2:33" ht="13.5" customHeight="1">
      <c r="B15" s="113" t="str">
        <f>CONCATENATE("[b]2 тайм:[/b]",CHAR(10),"4. ",N9,"-",O9,"-",P9," || ",U9,"-",V9,"-",W9,CHAR(10),"5. ",N10,"-",O10,"-",P10," || ",U10,"-",V10,"-",W10)</f>
        <v>[b]2 тайм:[/b]
4. 3-4-7 || 2-5-7
5. 5-6-8 || 9-6-3</v>
      </c>
      <c r="C15" s="140" t="s">
        <v>13</v>
      </c>
      <c r="D15" s="141"/>
      <c r="E15" s="141"/>
      <c r="F15" s="141"/>
      <c r="G15" s="142"/>
      <c r="H15" s="67"/>
      <c r="I15" s="65"/>
      <c r="J15" s="65"/>
      <c r="K15" s="65"/>
      <c r="L15" s="68"/>
      <c r="M15" s="160"/>
      <c r="N15" s="7">
        <v>5</v>
      </c>
      <c r="O15" s="7">
        <v>6</v>
      </c>
      <c r="P15" s="8">
        <v>7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2</v>
      </c>
      <c r="V15" s="7">
        <v>5</v>
      </c>
      <c r="W15" s="8">
        <v>9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33" t="s">
        <v>4</v>
      </c>
      <c r="AA15" s="134"/>
      <c r="AC15" s="108" t="str">
        <f>N30</f>
        <v>SkVaL</v>
      </c>
      <c r="AD15" s="105">
        <f>Z36</f>
        <v>0</v>
      </c>
      <c r="AE15" s="103"/>
      <c r="AF15" s="111" t="str">
        <f>U30</f>
        <v>lfcrulezz</v>
      </c>
      <c r="AG15" s="105">
        <f>AA36</f>
        <v>0</v>
      </c>
    </row>
    <row r="16" spans="1:33" ht="13.5" customHeight="1" thickBot="1">
      <c r="A16" s="14"/>
      <c r="B16" s="113" t="str">
        <f>CONCATENATE("6. ",N11,"-",O11,"-",P11," || ",U11,"-",V11,"-",W11)</f>
        <v>6. 1-2-9 || 1-4-8</v>
      </c>
      <c r="C16" s="169">
        <f>SUM(Z9,Z18,Z27,Z36)</f>
        <v>0</v>
      </c>
      <c r="D16" s="170"/>
      <c r="E16" s="170"/>
      <c r="F16" s="170"/>
      <c r="G16" s="80">
        <f>SUM(AA9,AA18,AA27,AA36)</f>
        <v>0</v>
      </c>
      <c r="H16" s="70"/>
      <c r="I16" s="69"/>
      <c r="J16" s="69"/>
      <c r="K16" s="69"/>
      <c r="L16" s="69"/>
      <c r="M16" s="160"/>
      <c r="N16" s="7">
        <v>1</v>
      </c>
      <c r="O16" s="7">
        <v>3</v>
      </c>
      <c r="P16" s="8">
        <v>9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1</v>
      </c>
      <c r="V16" s="7">
        <v>6</v>
      </c>
      <c r="W16" s="8">
        <v>7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8">
        <f>IF(Z14-AA14&gt;0,Z14-AA14,0)</f>
        <v>0</v>
      </c>
      <c r="AA16" s="119">
        <f>IF(Z14-AA14&lt;0,AA14-Z14,0)</f>
        <v>0</v>
      </c>
      <c r="AC16" s="108" t="str">
        <f>N30</f>
        <v>SkVaL</v>
      </c>
      <c r="AD16" s="105">
        <f>Z34</f>
        <v>0</v>
      </c>
      <c r="AE16" s="103"/>
      <c r="AF16" s="111" t="str">
        <f>U30</f>
        <v>lfcrulezz</v>
      </c>
      <c r="AG16" s="105">
        <f>AA34</f>
        <v>0</v>
      </c>
    </row>
    <row r="17" spans="1:33" ht="13.5" customHeight="1" thickBot="1">
      <c r="A17" s="14"/>
      <c r="B17" s="113" t="str">
        <f>CONCATENATE(CHAR(10),"[b]Линия 2. [color=#FF0000][u]",Z12," ",CHAR(150)," ",AA12,"[/u] - ",Z14,":",AA14," [/color] (разница ",Z16,":",AA16,") (",Z18,"-",AA18,")[/b]")</f>
        <v>
[b]Линия 2. [color=#FF0000][u]saleh – Lord_Fenix[/u]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60"/>
      <c r="N17" s="148" t="s">
        <v>1</v>
      </c>
      <c r="O17" s="148"/>
      <c r="P17" s="149"/>
      <c r="Q17" s="20"/>
      <c r="R17" s="97"/>
      <c r="S17" s="90"/>
      <c r="T17" s="20"/>
      <c r="U17" s="148" t="s">
        <v>1</v>
      </c>
      <c r="V17" s="148"/>
      <c r="W17" s="149"/>
      <c r="X17" s="31"/>
      <c r="Y17" s="16"/>
      <c r="Z17" s="155" t="s">
        <v>13</v>
      </c>
      <c r="AA17" s="156"/>
      <c r="AC17" s="108" t="str">
        <f>N30</f>
        <v>SkVaL</v>
      </c>
      <c r="AD17" s="105">
        <f>COUNTIF(Q32:Q38,9)</f>
        <v>0</v>
      </c>
      <c r="AE17" s="103"/>
      <c r="AF17" s="111" t="str">
        <f>U30</f>
        <v>lfcrulezz</v>
      </c>
      <c r="AG17" s="105">
        <f>COUNTIF(T32:T38,9)</f>
        <v>0</v>
      </c>
    </row>
    <row r="18" spans="1:33" ht="13.5" customHeight="1">
      <c r="A18" s="14"/>
      <c r="B18" s="113" t="str">
        <f>CONCATENATE("[b]Прогнозы: ",CHAR(10),"1 тайм:[/b]",CHAR(10),"1. ",N14,"-",O14,"-",P14," || ",U14,"-",V14,"-",W14)</f>
        <v>[b]Прогнозы: 
1 тайм:[/b]
1. 2-4-8 || 3-4-8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60"/>
      <c r="N18" s="7">
        <v>8</v>
      </c>
      <c r="O18" s="7">
        <v>4</v>
      </c>
      <c r="P18" s="8">
        <v>2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3</v>
      </c>
      <c r="V18" s="7">
        <v>2</v>
      </c>
      <c r="W18" s="8">
        <v>7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8">
        <f>SUM(Q14:Q16,Q18:Q20)</f>
        <v>0</v>
      </c>
      <c r="AA18" s="119">
        <f>SUM(T14:T16,T18:T20)</f>
        <v>0</v>
      </c>
      <c r="AC18" s="108" t="str">
        <f>N39</f>
        <v>amelin</v>
      </c>
      <c r="AD18" s="105">
        <v>0</v>
      </c>
      <c r="AE18" s="103"/>
      <c r="AF18" s="108" t="str">
        <f>U39</f>
        <v>Diyar</v>
      </c>
      <c r="AG18" s="105">
        <v>0</v>
      </c>
    </row>
    <row r="19" spans="1:33" ht="13.5" customHeight="1">
      <c r="A19" s="14"/>
      <c r="B19" s="113" t="str">
        <f>CONCATENATE("2. ",N15,"-",O15,"-",P15," || ",U15,"-",V15,"-",W15,CHAR(10),"3. ",N16,"-",O16,"-",P16," || ",U16,"-",V16,"-",W16)</f>
        <v>2. 5-6-7 || 2-5-9
3. 1-3-9 || 1-6-7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60"/>
      <c r="N19" s="7">
        <v>9</v>
      </c>
      <c r="O19" s="7">
        <v>3</v>
      </c>
      <c r="P19" s="8">
        <v>1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9</v>
      </c>
      <c r="V19" s="7">
        <v>4</v>
      </c>
      <c r="W19" s="8">
        <v>6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8" t="str">
        <f>N39</f>
        <v>amelin</v>
      </c>
      <c r="AD19" s="105">
        <f>Z41</f>
        <v>0</v>
      </c>
      <c r="AE19" s="103"/>
      <c r="AF19" s="111" t="str">
        <f>U39</f>
        <v>Diyar</v>
      </c>
      <c r="AG19" s="105">
        <f>AA41</f>
        <v>0</v>
      </c>
    </row>
    <row r="20" spans="1:33" ht="13.5" customHeight="1" thickBot="1">
      <c r="A20" s="14"/>
      <c r="B20" s="113" t="str">
        <f>CONCATENATE("[b]2 тайм:[/b]",CHAR(10),"4. ",N18,"-",O18,"-",P18," || ",U18,"-",V18,"-",W18,CHAR(10),"5. ",N19,"-",O19,"-",P19," || ",U19,"-",V19,"-",W19)</f>
        <v>[b]2 тайм:[/b]
4. 8-4-2 || 3-2-7
5. 9-3-1 || 9-4-6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60"/>
      <c r="N20" s="175">
        <v>7</v>
      </c>
      <c r="O20" s="7">
        <v>6</v>
      </c>
      <c r="P20" s="8">
        <v>5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75">
        <v>1</v>
      </c>
      <c r="V20" s="7">
        <v>5</v>
      </c>
      <c r="W20" s="8">
        <v>8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8" t="str">
        <f>N39</f>
        <v>amelin</v>
      </c>
      <c r="AD20" s="105">
        <v>0</v>
      </c>
      <c r="AE20" s="103"/>
      <c r="AF20" s="111" t="str">
        <f>U39</f>
        <v>Diyar</v>
      </c>
      <c r="AG20" s="105">
        <v>0</v>
      </c>
    </row>
    <row r="21" spans="1:33" ht="13.5" customHeight="1" thickBot="1">
      <c r="A21" s="14"/>
      <c r="B21" s="113" t="str">
        <f>CONCATENATE("6. ",N20,"-",O20,"-",P20," || ",U20,"-",V20,"-",W20)</f>
        <v>6. 7-6-5 || 1-5-8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60"/>
      <c r="N21" s="150" t="s">
        <v>41</v>
      </c>
      <c r="O21" s="135"/>
      <c r="P21" s="136"/>
      <c r="Q21" s="36"/>
      <c r="R21" s="36"/>
      <c r="S21" s="36"/>
      <c r="T21" s="36"/>
      <c r="U21" s="150" t="s">
        <v>67</v>
      </c>
      <c r="V21" s="135"/>
      <c r="W21" s="136"/>
      <c r="X21" s="55"/>
      <c r="Y21" s="55"/>
      <c r="Z21" s="116" t="str">
        <f>IF(LEN(N21)=0," ",N21)</f>
        <v>Горюнович</v>
      </c>
      <c r="AA21" s="117" t="str">
        <f>IF(LEN(U21)=0," ",U21)</f>
        <v>ADRIAN</v>
      </c>
      <c r="AC21" s="108" t="str">
        <f>N39</f>
        <v>amelin</v>
      </c>
      <c r="AD21" s="105">
        <f>COUNTIF(Q41:Q47,9)</f>
        <v>0</v>
      </c>
      <c r="AE21" s="103"/>
      <c r="AF21" s="111" t="str">
        <f>U39</f>
        <v>Diyar</v>
      </c>
      <c r="AG21" s="105">
        <f>COUNTIF(T41:T47,9)</f>
        <v>0</v>
      </c>
    </row>
    <row r="22" spans="1:33" ht="13.5" customHeight="1" thickBot="1">
      <c r="A22" s="14"/>
      <c r="B22" s="113" t="str">
        <f>CONCATENATE(CHAR(10),"[b]Линия 3. [color=#FF0000][u]",Z21," ",CHAR(150)," ",AA21,"[/u] - ",Z23,":",AA23," [/color] (разница ",Z25,":",AA25,") (",Z27,"-",AA27,")[/b]")</f>
        <v>
[b]Линия 3. [color=#FF0000][u]Горюнович – ADRIAN[/u]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60"/>
      <c r="N22" s="138" t="s">
        <v>0</v>
      </c>
      <c r="O22" s="138"/>
      <c r="P22" s="139"/>
      <c r="Q22" s="98" t="s">
        <v>12</v>
      </c>
      <c r="R22" s="143" t="s">
        <v>8</v>
      </c>
      <c r="S22" s="144"/>
      <c r="T22" s="98" t="s">
        <v>12</v>
      </c>
      <c r="U22" s="138" t="s">
        <v>0</v>
      </c>
      <c r="V22" s="138"/>
      <c r="W22" s="139"/>
      <c r="X22" s="55"/>
      <c r="Y22" s="55"/>
      <c r="Z22" s="133" t="s">
        <v>3</v>
      </c>
      <c r="AA22" s="134"/>
      <c r="AC22" s="108" t="str">
        <f>N48</f>
        <v>ehduard-shevcov</v>
      </c>
      <c r="AD22" s="105">
        <v>0</v>
      </c>
      <c r="AE22" s="103"/>
      <c r="AF22" s="108">
        <f>U48</f>
        <v>0</v>
      </c>
      <c r="AG22" s="105">
        <v>0</v>
      </c>
    </row>
    <row r="23" spans="1:33" ht="13.5" customHeight="1">
      <c r="A23" s="14"/>
      <c r="B23" s="113" t="str">
        <f>CONCATENATE("[b]Прогнозы: ",CHAR(10),"1 тайм:[/b]",CHAR(10),"1. ",N23,"-",O23,"-",P23," || ",U23,"-",V23,"-",W23)</f>
        <v>[b]Прогнозы: 
1 тайм:[/b]
1. 6-7-4 || 6-5-3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60"/>
      <c r="N23" s="7">
        <v>6</v>
      </c>
      <c r="O23" s="7">
        <v>7</v>
      </c>
      <c r="P23" s="8">
        <v>4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6</v>
      </c>
      <c r="V23" s="7">
        <v>5</v>
      </c>
      <c r="W23" s="8">
        <v>3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8">
        <f>SUM(R23:R25,R27:R29)</f>
        <v>0</v>
      </c>
      <c r="AA23" s="119">
        <f>SUM(S23:S25,S27:S29)</f>
        <v>0</v>
      </c>
      <c r="AC23" s="108" t="str">
        <f>N48</f>
        <v>ehduard-shevcov</v>
      </c>
      <c r="AD23" s="105">
        <f>Z50</f>
        <v>0</v>
      </c>
      <c r="AE23" s="103"/>
      <c r="AF23" s="111">
        <f>U48</f>
        <v>0</v>
      </c>
      <c r="AG23" s="105">
        <f>AA50</f>
        <v>0</v>
      </c>
    </row>
    <row r="24" spans="1:33" ht="13.5" customHeight="1">
      <c r="A24" s="14"/>
      <c r="B24" s="113" t="str">
        <f>CONCATENATE("2. ",N24,"-",O24,"-",P24," || ",U24,"-",V24,"-",W24,CHAR(10),"3. ",N25,"-",O25,"-",P25," || ",U25,"-",V25,"-",W25)</f>
        <v>2. 2-5-8 || 1-2-9
3. 1-3-9 || 4-8-7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60"/>
      <c r="N24" s="7">
        <v>2</v>
      </c>
      <c r="O24" s="7">
        <v>5</v>
      </c>
      <c r="P24" s="8">
        <v>8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1</v>
      </c>
      <c r="V24" s="7">
        <v>2</v>
      </c>
      <c r="W24" s="8">
        <v>9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33" t="s">
        <v>4</v>
      </c>
      <c r="AA24" s="134"/>
      <c r="AC24" s="108" t="str">
        <f>N48</f>
        <v>ehduard-shevcov</v>
      </c>
      <c r="AD24" s="105">
        <v>0</v>
      </c>
      <c r="AE24" s="103"/>
      <c r="AF24" s="111">
        <f>U48</f>
        <v>0</v>
      </c>
      <c r="AG24" s="105">
        <v>0</v>
      </c>
    </row>
    <row r="25" spans="1:33" ht="13.5" customHeight="1" thickBot="1">
      <c r="A25" s="14"/>
      <c r="B25" s="113" t="str">
        <f>CONCATENATE("[b]2 тайм:[/b]",CHAR(10),"4. ",N27,"-",O27,"-",P27," || ",U27,"-",V27,"-",W27,CHAR(10),"5. ",N28,"-",O28,"-",P28," || ",U28,"-",V28,"-",W28)</f>
        <v>[b]2 тайм:[/b]
4. 4-7-3 || 1-3-9
5. 2-5-9 || 5-8-6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60"/>
      <c r="N25" s="7">
        <v>1</v>
      </c>
      <c r="O25" s="7">
        <v>3</v>
      </c>
      <c r="P25" s="8">
        <v>9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4</v>
      </c>
      <c r="V25" s="7">
        <v>8</v>
      </c>
      <c r="W25" s="8">
        <v>7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8">
        <f>IF(Z23-AA23&gt;0,Z23-AA23,0)</f>
        <v>0</v>
      </c>
      <c r="AA25" s="119">
        <f>IF(Z23-AA23&lt;0,AA23-Z23,0)</f>
        <v>0</v>
      </c>
      <c r="AC25" s="109" t="str">
        <f>N48</f>
        <v>ehduard-shevcov</v>
      </c>
      <c r="AD25" s="106">
        <f>COUNTIF(Q50:Q56,9)</f>
        <v>0</v>
      </c>
      <c r="AE25" s="103"/>
      <c r="AF25" s="112">
        <f>U48</f>
        <v>0</v>
      </c>
      <c r="AG25" s="106">
        <f>COUNTIF(T50:T56,9)</f>
        <v>0</v>
      </c>
    </row>
    <row r="26" spans="1:27" ht="13.5" customHeight="1" thickBot="1">
      <c r="A26" s="14"/>
      <c r="B26" s="113" t="str">
        <f>CONCATENATE("6. ",N29,"-",O29,"-",P29," || ",U29,"-",V29,"-",W29)</f>
        <v>6. 1-6-8 || 2-4-7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60"/>
      <c r="N26" s="148" t="s">
        <v>1</v>
      </c>
      <c r="O26" s="148"/>
      <c r="P26" s="149"/>
      <c r="Q26" s="20"/>
      <c r="R26" s="97"/>
      <c r="S26" s="90"/>
      <c r="T26" s="20"/>
      <c r="U26" s="148" t="s">
        <v>1</v>
      </c>
      <c r="V26" s="148"/>
      <c r="W26" s="149"/>
      <c r="X26" s="41"/>
      <c r="Y26" s="42"/>
      <c r="Z26" s="155" t="s">
        <v>13</v>
      </c>
      <c r="AA26" s="156"/>
    </row>
    <row r="27" spans="1:27" ht="13.5" customHeight="1">
      <c r="A27" s="14"/>
      <c r="B27" s="113" t="str">
        <f>CONCATENATE(CHAR(10),"[b]Линия 4. [color=#FF0000][u]",Z30," ",CHAR(150)," ",AA30,"[/u] - ",Z32,":",AA32," [/color] (разница ",Z34,":",AA34,") (",Z36,"-",AA36,")[/b]")</f>
        <v>
[b]Линия 4. [color=#FF0000][u]SkVaL – lfcrulezz[/u]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60"/>
      <c r="N27" s="7">
        <v>4</v>
      </c>
      <c r="O27" s="7">
        <v>7</v>
      </c>
      <c r="P27" s="8">
        <v>3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1</v>
      </c>
      <c r="V27" s="7">
        <v>3</v>
      </c>
      <c r="W27" s="8">
        <v>9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8">
        <f>SUM(Q23:Q25,Q27:Q29)</f>
        <v>0</v>
      </c>
      <c r="AA27" s="119">
        <f>SUM(T23:T25,T27:T29)</f>
        <v>0</v>
      </c>
    </row>
    <row r="28" spans="1:27" ht="13.5" customHeight="1">
      <c r="A28" s="14"/>
      <c r="B28" s="113" t="str">
        <f>CONCATENATE("[b]Прогнозы: ",CHAR(10),"1 тайм:[/b]",CHAR(10),"1. ",N32,"-",O32,"-",P32," || ",U32,"-",V32,"-",W32)</f>
        <v>[b]Прогнозы: 
1 тайм:[/b]
1. 2-5-8 || 4-5-7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60"/>
      <c r="N28" s="7">
        <v>2</v>
      </c>
      <c r="O28" s="7">
        <v>5</v>
      </c>
      <c r="P28" s="8">
        <v>9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5</v>
      </c>
      <c r="V28" s="7">
        <v>8</v>
      </c>
      <c r="W28" s="8">
        <v>6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4"/>
      <c r="B29" s="113" t="str">
        <f>CONCATENATE("2. ",N33,"-",O33,"-",P33," || ",U33,"-",V33,"-",W33,CHAR(10),"3. ",N34,"-",O34,"-",P34," || ",U34,"-",V34,"-",W34)</f>
        <v>2. 1-3-9 || 1-3-9
3. 6-4-7 || 8-6-2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60"/>
      <c r="N29" s="7">
        <v>1</v>
      </c>
      <c r="O29" s="7">
        <v>6</v>
      </c>
      <c r="P29" s="8">
        <v>8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2</v>
      </c>
      <c r="V29" s="7">
        <v>4</v>
      </c>
      <c r="W29" s="8">
        <v>7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4"/>
      <c r="B30" s="113" t="str">
        <f>CONCATENATE("[b]2 тайм:[/b]",CHAR(10),"4. ",N36,"-",O36,"-",P36," || ",U36,"-",V36,"-",W36,CHAR(10),"5. ",N37,"-",O37,"-",P37," || ",U37,"-",V37,"-",W37)</f>
        <v>[b]2 тайм:[/b]
4. 2-9-4 || 3-7-8
5. 3-7-6 || 9-5-2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60"/>
      <c r="N30" s="150" t="s">
        <v>42</v>
      </c>
      <c r="O30" s="135"/>
      <c r="P30" s="136"/>
      <c r="Q30" s="36"/>
      <c r="R30" s="36"/>
      <c r="S30" s="36"/>
      <c r="T30" s="36"/>
      <c r="U30" s="150" t="s">
        <v>68</v>
      </c>
      <c r="V30" s="135"/>
      <c r="W30" s="136"/>
      <c r="X30" s="55"/>
      <c r="Y30" s="55"/>
      <c r="Z30" s="116" t="str">
        <f>IF(LEN(N30)=0," ",N30)</f>
        <v>SkVaL</v>
      </c>
      <c r="AA30" s="117" t="str">
        <f>IF(LEN(U30)=0," ",U30)</f>
        <v>lfcrulezz</v>
      </c>
    </row>
    <row r="31" spans="1:27" ht="13.5" customHeight="1" thickBot="1">
      <c r="A31" s="14"/>
      <c r="B31" s="113" t="str">
        <f>CONCATENATE("6. ",N38,"-",O38,"-",P38," || ",U38,"-",V38,"-",W38)</f>
        <v>6. 1-5-8 || 1-4-6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60"/>
      <c r="N31" s="138" t="s">
        <v>0</v>
      </c>
      <c r="O31" s="138"/>
      <c r="P31" s="139"/>
      <c r="Q31" s="98" t="s">
        <v>12</v>
      </c>
      <c r="R31" s="143" t="s">
        <v>8</v>
      </c>
      <c r="S31" s="144"/>
      <c r="T31" s="98" t="s">
        <v>12</v>
      </c>
      <c r="U31" s="138" t="s">
        <v>0</v>
      </c>
      <c r="V31" s="138"/>
      <c r="W31" s="139"/>
      <c r="X31" s="55"/>
      <c r="Y31" s="55"/>
      <c r="Z31" s="133" t="s">
        <v>3</v>
      </c>
      <c r="AA31" s="134"/>
    </row>
    <row r="32" spans="1:27" ht="13.5" customHeight="1">
      <c r="A32" s="14"/>
      <c r="B32" s="113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60"/>
      <c r="N32" s="7">
        <v>2</v>
      </c>
      <c r="O32" s="7">
        <v>5</v>
      </c>
      <c r="P32" s="8">
        <v>8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4</v>
      </c>
      <c r="V32" s="7">
        <v>5</v>
      </c>
      <c r="W32" s="8">
        <v>7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8">
        <f>SUM(R32:R34,R36:R38)</f>
        <v>0</v>
      </c>
      <c r="AA32" s="119">
        <f>SUM(S32:S34,S36:S38)</f>
        <v>0</v>
      </c>
    </row>
    <row r="33" spans="1:27" ht="13.5" customHeight="1">
      <c r="A33" s="14"/>
      <c r="B33" s="113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[b]Проф. прогноза
amelin (0) || ehduard-shevcov (0)
1 тайм:[/b]
1. 3-7-5 || 6-8-5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60"/>
      <c r="N33" s="7">
        <v>1</v>
      </c>
      <c r="O33" s="7">
        <v>3</v>
      </c>
      <c r="P33" s="8">
        <v>9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1</v>
      </c>
      <c r="V33" s="7">
        <v>3</v>
      </c>
      <c r="W33" s="8">
        <v>9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33" t="s">
        <v>4</v>
      </c>
      <c r="AA33" s="134"/>
    </row>
    <row r="34" spans="1:27" ht="13.5" customHeight="1" thickBot="1">
      <c r="A34" s="14"/>
      <c r="B34" s="113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1-2-9 || 9-2-1
3. 4-8-6 || 3-4-7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60"/>
      <c r="N34" s="7">
        <v>6</v>
      </c>
      <c r="O34" s="7">
        <v>4</v>
      </c>
      <c r="P34" s="8">
        <v>7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8</v>
      </c>
      <c r="V34" s="7">
        <v>6</v>
      </c>
      <c r="W34" s="8">
        <v>2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8">
        <f>IF(Z32-AA32&gt;0,Z32-AA32,0)</f>
        <v>0</v>
      </c>
      <c r="AA34" s="119">
        <f>IF(Z32-AA32&lt;0,AA32-Z32,0)</f>
        <v>0</v>
      </c>
    </row>
    <row r="35" spans="1:27" ht="13.5" customHeight="1" thickBot="1">
      <c r="A35" s="14"/>
      <c r="B35" s="113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3-7-4 || 6-5-8
5. 2-9-6 || 7-3-4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60"/>
      <c r="N35" s="148" t="s">
        <v>1</v>
      </c>
      <c r="O35" s="148"/>
      <c r="P35" s="149"/>
      <c r="Q35" s="20"/>
      <c r="R35" s="97"/>
      <c r="S35" s="90"/>
      <c r="T35" s="20"/>
      <c r="U35" s="148" t="s">
        <v>1</v>
      </c>
      <c r="V35" s="148"/>
      <c r="W35" s="149"/>
      <c r="X35" s="41"/>
      <c r="Y35" s="42"/>
      <c r="Z35" s="155" t="s">
        <v>13</v>
      </c>
      <c r="AA35" s="156"/>
    </row>
    <row r="36" spans="1:27" ht="13.5" customHeight="1">
      <c r="A36" s="14"/>
      <c r="B36" s="113" t="str">
        <f>IF(OR(LEN(N39)=0,N39="Игрок 5")," ",IF(OR(LEN(N48)=0,N48="Игрок 6"),CONCATENATE("6. ",N47,"-",O47,"-",P47),CONCATENATE("6. ",N47,"-",O47,"-",P47," || ",N56,"-",O56,"-",P56)))</f>
        <v>6. 1-8-5 || 9-2-1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60"/>
      <c r="N36" s="7">
        <v>2</v>
      </c>
      <c r="O36" s="7">
        <v>9</v>
      </c>
      <c r="P36" s="8">
        <v>4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3</v>
      </c>
      <c r="V36" s="7">
        <v>7</v>
      </c>
      <c r="W36" s="8">
        <v>8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8">
        <f>SUM(Q32:Q34,Q36:Q38)</f>
        <v>0</v>
      </c>
      <c r="AA36" s="119">
        <f>SUM(T32:T34,T36:T38)</f>
        <v>0</v>
      </c>
    </row>
    <row r="37" spans="1:27" ht="13.5" customHeight="1">
      <c r="A37" s="14"/>
      <c r="B37" s="113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[b]Red Anfield
Diyar (0)
1 тайм:[/b]
1. 4-1-7
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60"/>
      <c r="N37" s="7">
        <v>3</v>
      </c>
      <c r="O37" s="7">
        <v>7</v>
      </c>
      <c r="P37" s="8">
        <v>6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9</v>
      </c>
      <c r="V37" s="7">
        <v>5</v>
      </c>
      <c r="W37" s="8">
        <v>2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3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3-5-6
3. 8-2-9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61"/>
      <c r="N38" s="7">
        <v>1</v>
      </c>
      <c r="O38" s="7">
        <v>5</v>
      </c>
      <c r="P38" s="8">
        <v>8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1</v>
      </c>
      <c r="V38" s="7">
        <v>4</v>
      </c>
      <c r="W38" s="8">
        <v>6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3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3-1-8
5. 6-4-7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62" t="s">
        <v>10</v>
      </c>
      <c r="N39" s="150" t="s">
        <v>43</v>
      </c>
      <c r="O39" s="135"/>
      <c r="P39" s="136"/>
      <c r="Q39" s="36"/>
      <c r="R39" s="36"/>
      <c r="S39" s="36"/>
      <c r="T39" s="36"/>
      <c r="U39" s="150" t="s">
        <v>69</v>
      </c>
      <c r="V39" s="135"/>
      <c r="W39" s="136"/>
      <c r="X39" s="55"/>
      <c r="Y39" s="55"/>
      <c r="Z39" s="116" t="str">
        <f>IF(OR(LEN(N39)=0,N39="Игрок 5")," ",N39)</f>
        <v>amelin</v>
      </c>
      <c r="AA39" s="117" t="str">
        <f>IF(OR(LEN(U39)=0,U39="Игрок 5")," ",U39)</f>
        <v>Diyar</v>
      </c>
    </row>
    <row r="40" spans="1:27" ht="13.5" customHeight="1" thickBot="1">
      <c r="A40" s="14"/>
      <c r="B40" s="120" t="str">
        <f>IF(OR(LEN(U39)=0,U39="Игрок 5")," ",IF(OR(LEN(U48)=0,U48="Игрок 6"),CONCATENATE("6. ",U47,"-",V47,"-",W47),CONCATENATE("6. ",U47,"-",V47,"-",W47," || ",U56,"-",V56,"-",W56)))</f>
        <v>6. 2-5-9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63"/>
      <c r="N40" s="138" t="s">
        <v>0</v>
      </c>
      <c r="O40" s="138"/>
      <c r="P40" s="139"/>
      <c r="Q40" s="98" t="s">
        <v>12</v>
      </c>
      <c r="R40" s="73" t="s">
        <v>6</v>
      </c>
      <c r="S40" s="74"/>
      <c r="T40" s="98" t="s">
        <v>12</v>
      </c>
      <c r="U40" s="138" t="s">
        <v>0</v>
      </c>
      <c r="V40" s="138"/>
      <c r="W40" s="139"/>
      <c r="X40" s="59"/>
      <c r="Y40" s="55"/>
      <c r="Z40" s="155" t="s">
        <v>13</v>
      </c>
      <c r="AA40" s="156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63"/>
      <c r="N41" s="7">
        <v>3</v>
      </c>
      <c r="O41" s="7">
        <v>7</v>
      </c>
      <c r="P41" s="8">
        <v>5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4</v>
      </c>
      <c r="V41" s="7">
        <v>1</v>
      </c>
      <c r="W41" s="8">
        <v>7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8">
        <f>SUM(Q41:Q43,Q45:Q47)</f>
        <v>0</v>
      </c>
      <c r="AA41" s="119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63"/>
      <c r="N42" s="7">
        <v>1</v>
      </c>
      <c r="O42" s="7">
        <v>2</v>
      </c>
      <c r="P42" s="8">
        <v>9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3</v>
      </c>
      <c r="V42" s="7">
        <v>5</v>
      </c>
      <c r="W42" s="8">
        <v>6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65"/>
      <c r="AA42" s="166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63"/>
      <c r="N43" s="7">
        <v>4</v>
      </c>
      <c r="O43" s="7">
        <v>8</v>
      </c>
      <c r="P43" s="8">
        <v>6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8</v>
      </c>
      <c r="V43" s="7">
        <v>2</v>
      </c>
      <c r="W43" s="8">
        <v>9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4"/>
      <c r="AA43" s="115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63"/>
      <c r="N44" s="148" t="s">
        <v>1</v>
      </c>
      <c r="O44" s="148"/>
      <c r="P44" s="149"/>
      <c r="Q44" s="20"/>
      <c r="R44" s="77"/>
      <c r="S44" s="115"/>
      <c r="T44" s="20"/>
      <c r="U44" s="148" t="s">
        <v>1</v>
      </c>
      <c r="V44" s="148"/>
      <c r="W44" s="149"/>
      <c r="X44" s="41"/>
      <c r="Y44" s="42"/>
      <c r="Z44" s="157"/>
      <c r="AA44" s="158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63"/>
      <c r="N45" s="7">
        <v>3</v>
      </c>
      <c r="O45" s="7">
        <v>7</v>
      </c>
      <c r="P45" s="8">
        <v>4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3</v>
      </c>
      <c r="V45" s="7">
        <v>1</v>
      </c>
      <c r="W45" s="8">
        <v>8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4"/>
      <c r="AA45" s="115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63"/>
      <c r="N46" s="7">
        <v>2</v>
      </c>
      <c r="O46" s="7">
        <v>9</v>
      </c>
      <c r="P46" s="8">
        <v>6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6</v>
      </c>
      <c r="V46" s="7">
        <v>4</v>
      </c>
      <c r="W46" s="8">
        <v>7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63"/>
      <c r="N47" s="15">
        <v>1</v>
      </c>
      <c r="O47" s="12">
        <v>8</v>
      </c>
      <c r="P47" s="13">
        <v>5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2</v>
      </c>
      <c r="V47" s="12">
        <v>5</v>
      </c>
      <c r="W47" s="13">
        <v>9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63"/>
      <c r="N48" s="173" t="s">
        <v>44</v>
      </c>
      <c r="O48" s="154"/>
      <c r="P48" s="174"/>
      <c r="Q48" s="36"/>
      <c r="R48" s="36"/>
      <c r="S48" s="36"/>
      <c r="T48" s="90"/>
      <c r="U48" s="150"/>
      <c r="V48" s="135"/>
      <c r="W48" s="136"/>
      <c r="X48" s="55"/>
      <c r="Y48" s="55"/>
      <c r="Z48" s="116" t="str">
        <f>IF(OR(LEN(N48)=0,N48="Игрок 6")," ",N48)</f>
        <v>ehduard-shevcov</v>
      </c>
      <c r="AA48" s="117" t="str">
        <f>IF(OR(LEN(U48)=0,U48="Игрок 6")," ",U48)</f>
        <v> 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63"/>
      <c r="N49" s="138" t="s">
        <v>0</v>
      </c>
      <c r="O49" s="138"/>
      <c r="P49" s="139"/>
      <c r="Q49" s="98" t="s">
        <v>12</v>
      </c>
      <c r="R49" s="73" t="s">
        <v>6</v>
      </c>
      <c r="S49" s="74"/>
      <c r="T49" s="98" t="s">
        <v>12</v>
      </c>
      <c r="U49" s="137" t="s">
        <v>0</v>
      </c>
      <c r="V49" s="138"/>
      <c r="W49" s="139"/>
      <c r="X49" s="55"/>
      <c r="Y49" s="55"/>
      <c r="Z49" s="155" t="s">
        <v>13</v>
      </c>
      <c r="AA49" s="156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63"/>
      <c r="N50" s="7">
        <v>6</v>
      </c>
      <c r="O50" s="7">
        <v>8</v>
      </c>
      <c r="P50" s="8">
        <v>5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/>
      <c r="V50" s="7"/>
      <c r="W50" s="8"/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8">
        <f>SUM(Q50:Q52,Q54:Q56)</f>
        <v>0</v>
      </c>
      <c r="AA50" s="119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63"/>
      <c r="N51" s="7">
        <v>9</v>
      </c>
      <c r="O51" s="7">
        <v>2</v>
      </c>
      <c r="P51" s="8">
        <v>1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/>
      <c r="V51" s="7"/>
      <c r="W51" s="8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65"/>
      <c r="AA51" s="166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63"/>
      <c r="N52" s="7">
        <v>3</v>
      </c>
      <c r="O52" s="7">
        <v>4</v>
      </c>
      <c r="P52" s="8">
        <v>7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/>
      <c r="V52" s="7"/>
      <c r="W52" s="8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4"/>
      <c r="AA52" s="115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63"/>
      <c r="N53" s="148" t="s">
        <v>1</v>
      </c>
      <c r="O53" s="148"/>
      <c r="P53" s="149"/>
      <c r="Q53" s="20"/>
      <c r="R53" s="77"/>
      <c r="S53" s="115"/>
      <c r="T53" s="20"/>
      <c r="U53" s="147" t="s">
        <v>1</v>
      </c>
      <c r="V53" s="148"/>
      <c r="W53" s="149"/>
      <c r="X53" s="41"/>
      <c r="Y53" s="42"/>
      <c r="Z53" s="157"/>
      <c r="AA53" s="158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63"/>
      <c r="N54" s="7">
        <v>6</v>
      </c>
      <c r="O54" s="7">
        <v>5</v>
      </c>
      <c r="P54" s="8">
        <v>8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/>
      <c r="V54" s="7"/>
      <c r="W54" s="8"/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4"/>
      <c r="AA54" s="115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63"/>
      <c r="N55" s="7">
        <v>7</v>
      </c>
      <c r="O55" s="7">
        <v>3</v>
      </c>
      <c r="P55" s="8">
        <v>4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/>
      <c r="V55" s="7"/>
      <c r="W55" s="8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64"/>
      <c r="N56" s="12">
        <v>9</v>
      </c>
      <c r="O56" s="12">
        <v>2</v>
      </c>
      <c r="P56" s="13">
        <v>1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/>
      <c r="V56" s="12"/>
      <c r="W56" s="13"/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31:P31"/>
    <mergeCell ref="R31:S31"/>
    <mergeCell ref="U31:W31"/>
    <mergeCell ref="Z31:AA31"/>
    <mergeCell ref="Z33:AA33"/>
    <mergeCell ref="N35:P35"/>
    <mergeCell ref="U35:W35"/>
    <mergeCell ref="Z35:AA35"/>
    <mergeCell ref="Z24:AA24"/>
    <mergeCell ref="N26:P26"/>
    <mergeCell ref="U26:W26"/>
    <mergeCell ref="Z26:AA26"/>
    <mergeCell ref="N30:P30"/>
    <mergeCell ref="U30:W30"/>
    <mergeCell ref="N21:P21"/>
    <mergeCell ref="U21:W21"/>
    <mergeCell ref="N22:P22"/>
    <mergeCell ref="R22:S22"/>
    <mergeCell ref="U22:W22"/>
    <mergeCell ref="Z22:AA22"/>
    <mergeCell ref="Z13:AA13"/>
    <mergeCell ref="C14:F14"/>
    <mergeCell ref="C15:G15"/>
    <mergeCell ref="Z15:AA15"/>
    <mergeCell ref="C16:F16"/>
    <mergeCell ref="N17:P17"/>
    <mergeCell ref="U17:W17"/>
    <mergeCell ref="Z17:AA17"/>
    <mergeCell ref="C12:F12"/>
    <mergeCell ref="N12:P12"/>
    <mergeCell ref="U12:W12"/>
    <mergeCell ref="C13:G13"/>
    <mergeCell ref="N13:P13"/>
    <mergeCell ref="R13:S13"/>
    <mergeCell ref="U13:W13"/>
    <mergeCell ref="U4:W4"/>
    <mergeCell ref="Z4:AA4"/>
    <mergeCell ref="Z6:AA6"/>
    <mergeCell ref="N8:P8"/>
    <mergeCell ref="U8:W8"/>
    <mergeCell ref="Z8:AA8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</mergeCells>
  <dataValidations count="2">
    <dataValidation type="list" allowBlank="1" showInputMessage="1" sqref="N48:P48 N3:P3 N12:P12 N21:P21 N30:P30 N39:P39 U3:W3 U12:W12 U21:W21 U30:W30 U39:W39">
      <formula1>И</formula1>
    </dataValidation>
    <dataValidation type="list" allowBlank="1" showInputMessage="1" sqref="N2 U2">
      <formula1>К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Белянский Сергей</dc:creator>
  <cp:keywords/>
  <dc:description/>
  <cp:lastModifiedBy>Белянские</cp:lastModifiedBy>
  <cp:lastPrinted>2009-07-25T09:34:47Z</cp:lastPrinted>
  <dcterms:created xsi:type="dcterms:W3CDTF">2006-06-03T07:50:48Z</dcterms:created>
  <dcterms:modified xsi:type="dcterms:W3CDTF">2013-04-26T19:50:11Z</dcterms:modified>
  <cp:category/>
  <cp:version/>
  <cp:contentType/>
  <cp:contentStatus/>
</cp:coreProperties>
</file>